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msjgroup-my.sharepoint.com/personal/y-konishi_msjgroup_net/Documents/デスクトップ/"/>
    </mc:Choice>
  </mc:AlternateContent>
  <xr:revisionPtr revIDLastSave="54" documentId="8_{3A108F00-EC9E-4D18-A402-3D48E78D8167}" xr6:coauthVersionLast="47" xr6:coauthVersionMax="47" xr10:uidLastSave="{D3ED9140-EC3C-4024-8353-2C5E208C26ED}"/>
  <bookViews>
    <workbookView xWindow="28680" yWindow="11025" windowWidth="29040" windowHeight="15720" tabRatio="892" xr2:uid="{00000000-000D-0000-FFFF-FFFF00000000}"/>
  </bookViews>
  <sheets>
    <sheet name="入力について" sheetId="60" r:id="rId1"/>
    <sheet name="建物情報等" sheetId="50" r:id="rId2"/>
    <sheet name="データ入力" sheetId="52" r:id="rId3"/>
    <sheet name="簡易基礎長期許容応力度計算" sheetId="56" r:id="rId4"/>
    <sheet name="沈下検討書" sheetId="20" r:id="rId5"/>
    <sheet name="隅部分（1）" sheetId="12" state="hidden" r:id="rId6"/>
    <sheet name="隅部分 (2)" sheetId="15" state="hidden" r:id="rId7"/>
    <sheet name="隅部分 (3)" sheetId="26" state="hidden" r:id="rId8"/>
    <sheet name="隅部分 (4)" sheetId="17" state="hidden" r:id="rId9"/>
    <sheet name="中央部分 (5)" sheetId="18" state="hidden" r:id="rId10"/>
    <sheet name="沈下計算用バックデータ" sheetId="53" state="hidden" r:id="rId11"/>
    <sheet name="支持力係数" sheetId="47" state="hidden" r:id="rId12"/>
    <sheet name="Sheet2" sheetId="13" state="hidden" r:id="rId13"/>
    <sheet name="Sheet1" sheetId="36" state="hidden" r:id="rId14"/>
    <sheet name="Sheet3" sheetId="54" state="hidden" r:id="rId15"/>
  </sheets>
  <externalReferences>
    <externalReference r:id="rId16"/>
    <externalReference r:id="rId17"/>
  </externalReferences>
  <definedNames>
    <definedName name="_xlnm.Print_Area" localSheetId="2">データ入力!$A$1:$V$41</definedName>
    <definedName name="_xlnm.Print_Area" localSheetId="3">簡易基礎長期許容応力度計算!$B$1:$P$71</definedName>
    <definedName name="_xlnm.Print_Area" localSheetId="11">支持力係数!$B$2:$E$43</definedName>
    <definedName name="_xlnm.Print_Area" localSheetId="10">沈下計算用バックデータ!$A$1:$P$50</definedName>
    <definedName name="_xlnm.Print_Area" localSheetId="4">沈下検討書!$A$1:$AG$73</definedName>
    <definedName name="アルファベット変換" localSheetId="0">[1]Sheet3!$C$6:$D$41</definedName>
    <definedName name="アルファベット変換">Sheet3!$C$6:$D$41</definedName>
    <definedName name="コラム径" localSheetId="3">#REF!</definedName>
    <definedName name="コラム径">#REF!</definedName>
    <definedName name="コラム最大支持力">[2]支持力係数!$G$3:$H$5</definedName>
    <definedName name="コラム直径リスト">[2]単位体積重量!$D$3:$D$5</definedName>
    <definedName name="支持力係数リスト" localSheetId="10">#REF!</definedName>
    <definedName name="支持力係数リスト">支持力係数!$B$3:$E$43</definedName>
    <definedName name="選択">[2]単位体積重量!$F$3:$F$4</definedName>
    <definedName name="単位体積重量リスト">[2]単位体積重量!$B$3:$B$5</definedName>
    <definedName name="土質" localSheetId="3">#REF!</definedName>
    <definedName name="土質">#REF!</definedName>
    <definedName name="土質柱状" localSheetId="3">#REF!</definedName>
    <definedName name="土質柱状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56" l="1"/>
  <c r="AC72" i="20"/>
  <c r="L16" i="50"/>
  <c r="B13" i="50"/>
  <c r="F170" i="53" l="1"/>
  <c r="F129" i="53"/>
  <c r="B8" i="20"/>
  <c r="AA7" i="20"/>
  <c r="C24" i="18" s="1"/>
  <c r="F7" i="20"/>
  <c r="F7" i="15" s="1"/>
  <c r="F6" i="20"/>
  <c r="F5" i="15" s="1"/>
  <c r="F5" i="20"/>
  <c r="F4" i="17" s="1"/>
  <c r="X9" i="20"/>
  <c r="C24" i="17" s="1"/>
  <c r="AD5" i="20"/>
  <c r="AE28" i="20" s="1"/>
  <c r="AD9" i="20"/>
  <c r="AE23" i="20" s="1"/>
  <c r="E65" i="53"/>
  <c r="E64" i="53"/>
  <c r="E63" i="53"/>
  <c r="E100" i="53"/>
  <c r="X5" i="20"/>
  <c r="Y28" i="20" s="1"/>
  <c r="G141" i="53"/>
  <c r="E137" i="53"/>
  <c r="G148" i="53"/>
  <c r="E140" i="53"/>
  <c r="E139" i="53"/>
  <c r="E138" i="53"/>
  <c r="J48" i="56"/>
  <c r="C1" i="56"/>
  <c r="B49" i="56"/>
  <c r="J54" i="56" s="1"/>
  <c r="J35" i="56"/>
  <c r="J53" i="56" s="1"/>
  <c r="B35" i="56"/>
  <c r="J52" i="56" s="1"/>
  <c r="B20" i="56"/>
  <c r="J50" i="56" s="1"/>
  <c r="J20" i="56"/>
  <c r="A55" i="56" s="1"/>
  <c r="G12" i="52"/>
  <c r="C1" i="20"/>
  <c r="C1" i="15" s="1"/>
  <c r="F434" i="53"/>
  <c r="F435" i="53"/>
  <c r="F436" i="53"/>
  <c r="F437" i="53"/>
  <c r="F438" i="53"/>
  <c r="F439" i="53"/>
  <c r="F440" i="53"/>
  <c r="F441" i="53"/>
  <c r="F442" i="53"/>
  <c r="F443" i="53"/>
  <c r="F444" i="53"/>
  <c r="F445" i="53"/>
  <c r="F446" i="53"/>
  <c r="F447" i="53"/>
  <c r="F448" i="53"/>
  <c r="F449" i="53"/>
  <c r="F450" i="53"/>
  <c r="F451" i="53"/>
  <c r="F452" i="53"/>
  <c r="F453" i="53"/>
  <c r="F454" i="53"/>
  <c r="F455" i="53"/>
  <c r="F456" i="53"/>
  <c r="F457" i="53"/>
  <c r="F458" i="53"/>
  <c r="F459" i="53"/>
  <c r="F460" i="53"/>
  <c r="F461" i="53"/>
  <c r="F462" i="53"/>
  <c r="F463" i="53"/>
  <c r="F464" i="53"/>
  <c r="F465" i="53"/>
  <c r="F466" i="53"/>
  <c r="F467" i="53"/>
  <c r="F468" i="53"/>
  <c r="F469" i="53"/>
  <c r="F470" i="53"/>
  <c r="F433" i="53"/>
  <c r="F396" i="53"/>
  <c r="F397" i="53"/>
  <c r="F398" i="53"/>
  <c r="F399" i="53"/>
  <c r="F400" i="53"/>
  <c r="F401" i="53"/>
  <c r="F402" i="53"/>
  <c r="F403" i="53"/>
  <c r="F404" i="53"/>
  <c r="F405" i="53"/>
  <c r="F406" i="53"/>
  <c r="F407" i="53"/>
  <c r="F408" i="53"/>
  <c r="F409" i="53"/>
  <c r="F410" i="53"/>
  <c r="F411" i="53"/>
  <c r="F412" i="53"/>
  <c r="F413" i="53"/>
  <c r="F414" i="53"/>
  <c r="F415" i="53"/>
  <c r="F416" i="53"/>
  <c r="F417" i="53"/>
  <c r="F418" i="53"/>
  <c r="F419" i="53"/>
  <c r="F420" i="53"/>
  <c r="F421" i="53"/>
  <c r="F422" i="53"/>
  <c r="F423" i="53"/>
  <c r="F424" i="53"/>
  <c r="F425" i="53"/>
  <c r="F426" i="53"/>
  <c r="F427" i="53"/>
  <c r="F428" i="53"/>
  <c r="F429" i="53"/>
  <c r="F430" i="53"/>
  <c r="F431" i="53"/>
  <c r="F432" i="53"/>
  <c r="F395" i="53"/>
  <c r="F358" i="53"/>
  <c r="F359" i="53"/>
  <c r="F360" i="53"/>
  <c r="F361" i="53"/>
  <c r="F362" i="53"/>
  <c r="F363" i="53"/>
  <c r="F364" i="53"/>
  <c r="F365" i="53"/>
  <c r="F366" i="53"/>
  <c r="F367" i="53"/>
  <c r="F368" i="53"/>
  <c r="F369" i="53"/>
  <c r="F370" i="53"/>
  <c r="F371" i="53"/>
  <c r="F372" i="53"/>
  <c r="F373" i="53"/>
  <c r="F374" i="53"/>
  <c r="F375" i="53"/>
  <c r="F376" i="53"/>
  <c r="F377" i="53"/>
  <c r="F378" i="53"/>
  <c r="F379" i="53"/>
  <c r="F380" i="53"/>
  <c r="F381" i="53"/>
  <c r="F382" i="53"/>
  <c r="F383" i="53"/>
  <c r="F384" i="53"/>
  <c r="F385" i="53"/>
  <c r="F386" i="53"/>
  <c r="F387" i="53"/>
  <c r="F388" i="53"/>
  <c r="F389" i="53"/>
  <c r="F390" i="53"/>
  <c r="F391" i="53"/>
  <c r="F392" i="53"/>
  <c r="F393" i="53"/>
  <c r="F394" i="53"/>
  <c r="F357" i="53"/>
  <c r="F320" i="53"/>
  <c r="F321" i="53"/>
  <c r="F322" i="53"/>
  <c r="F323" i="53"/>
  <c r="F324" i="53"/>
  <c r="F325" i="53"/>
  <c r="F326" i="53"/>
  <c r="F327" i="53"/>
  <c r="F328" i="53"/>
  <c r="F329" i="53"/>
  <c r="F330" i="53"/>
  <c r="F331" i="53"/>
  <c r="F332" i="53"/>
  <c r="F333" i="53"/>
  <c r="F334" i="53"/>
  <c r="F335" i="53"/>
  <c r="F336" i="53"/>
  <c r="F337" i="53"/>
  <c r="F338" i="53"/>
  <c r="F339" i="53"/>
  <c r="F340" i="53"/>
  <c r="F341" i="53"/>
  <c r="F342" i="53"/>
  <c r="F343" i="53"/>
  <c r="F344" i="53"/>
  <c r="F345" i="53"/>
  <c r="F346" i="53"/>
  <c r="F347" i="53"/>
  <c r="F348" i="53"/>
  <c r="F349" i="53"/>
  <c r="F350" i="53"/>
  <c r="F351" i="53"/>
  <c r="F352" i="53"/>
  <c r="F353" i="53"/>
  <c r="F354" i="53"/>
  <c r="F355" i="53"/>
  <c r="F356" i="53"/>
  <c r="F319" i="53"/>
  <c r="F282" i="53"/>
  <c r="F283" i="53"/>
  <c r="F284" i="53"/>
  <c r="F285" i="53"/>
  <c r="F286" i="53"/>
  <c r="F287" i="53"/>
  <c r="F288" i="53"/>
  <c r="F289" i="53"/>
  <c r="F290" i="53"/>
  <c r="F291" i="53"/>
  <c r="F292" i="53"/>
  <c r="F293" i="53"/>
  <c r="F294" i="53"/>
  <c r="F295" i="53"/>
  <c r="F296" i="53"/>
  <c r="F297" i="53"/>
  <c r="F298" i="53"/>
  <c r="F299" i="53"/>
  <c r="F300" i="53"/>
  <c r="F301" i="53"/>
  <c r="F302" i="53"/>
  <c r="F303" i="53"/>
  <c r="F304" i="53"/>
  <c r="F305" i="53"/>
  <c r="F306" i="53"/>
  <c r="F307" i="53"/>
  <c r="F308" i="53"/>
  <c r="F309" i="53"/>
  <c r="F310" i="53"/>
  <c r="F311" i="53"/>
  <c r="F312" i="53"/>
  <c r="F313" i="53"/>
  <c r="F314" i="53"/>
  <c r="F315" i="53"/>
  <c r="F316" i="53"/>
  <c r="F317" i="53"/>
  <c r="F318" i="53"/>
  <c r="F281" i="53"/>
  <c r="F244" i="53"/>
  <c r="F245" i="53"/>
  <c r="F246" i="53"/>
  <c r="F247" i="53"/>
  <c r="F248" i="53"/>
  <c r="F249" i="53"/>
  <c r="F250" i="53"/>
  <c r="F251" i="53"/>
  <c r="F252" i="53"/>
  <c r="F253" i="53"/>
  <c r="F254" i="53"/>
  <c r="F255" i="53"/>
  <c r="F256" i="53"/>
  <c r="F257" i="53"/>
  <c r="F258" i="53"/>
  <c r="F259" i="53"/>
  <c r="F260" i="53"/>
  <c r="F261" i="53"/>
  <c r="F262" i="53"/>
  <c r="F263" i="53"/>
  <c r="F264" i="53"/>
  <c r="F265" i="53"/>
  <c r="F266" i="53"/>
  <c r="F267" i="53"/>
  <c r="F268" i="53"/>
  <c r="F269" i="53"/>
  <c r="F270" i="53"/>
  <c r="F271" i="53"/>
  <c r="F272" i="53"/>
  <c r="F273" i="53"/>
  <c r="F274" i="53"/>
  <c r="F275" i="53"/>
  <c r="F276" i="53"/>
  <c r="F277" i="53"/>
  <c r="F278" i="53"/>
  <c r="F279" i="53"/>
  <c r="F280" i="53"/>
  <c r="F243" i="53"/>
  <c r="F206" i="53"/>
  <c r="F207" i="53"/>
  <c r="F208" i="53"/>
  <c r="F209" i="53"/>
  <c r="F210" i="53"/>
  <c r="F211" i="53"/>
  <c r="F212" i="53"/>
  <c r="F213" i="53"/>
  <c r="F214" i="53"/>
  <c r="F215" i="53"/>
  <c r="F216" i="53"/>
  <c r="F217" i="53"/>
  <c r="F218" i="53"/>
  <c r="F219" i="53"/>
  <c r="F220" i="53"/>
  <c r="F221" i="53"/>
  <c r="F222" i="53"/>
  <c r="F223" i="53"/>
  <c r="F224" i="53"/>
  <c r="F225" i="53"/>
  <c r="F226" i="53"/>
  <c r="F227" i="53"/>
  <c r="F228" i="53"/>
  <c r="F229" i="53"/>
  <c r="F230" i="53"/>
  <c r="F231" i="53"/>
  <c r="F232" i="53"/>
  <c r="F233" i="53"/>
  <c r="F234" i="53"/>
  <c r="F235" i="53"/>
  <c r="F236" i="53"/>
  <c r="F237" i="53"/>
  <c r="F238" i="53"/>
  <c r="F239" i="53"/>
  <c r="F240" i="53"/>
  <c r="F241" i="53"/>
  <c r="F242" i="53"/>
  <c r="F205" i="53"/>
  <c r="F168" i="53"/>
  <c r="F169" i="53"/>
  <c r="F171" i="53"/>
  <c r="F172" i="53"/>
  <c r="F173" i="53"/>
  <c r="F174" i="53"/>
  <c r="F175" i="53"/>
  <c r="F176" i="53"/>
  <c r="F177" i="53"/>
  <c r="F178" i="53"/>
  <c r="F179" i="53"/>
  <c r="F180" i="53"/>
  <c r="F181" i="53"/>
  <c r="F182" i="53"/>
  <c r="F183" i="53"/>
  <c r="F184" i="53"/>
  <c r="F185" i="53"/>
  <c r="F186" i="53"/>
  <c r="F187" i="53"/>
  <c r="F188" i="53"/>
  <c r="F189" i="53"/>
  <c r="F190" i="53"/>
  <c r="F191" i="53"/>
  <c r="F192" i="53"/>
  <c r="F193" i="53"/>
  <c r="F194" i="53"/>
  <c r="F195" i="53"/>
  <c r="F196" i="53"/>
  <c r="F197" i="53"/>
  <c r="F198" i="53"/>
  <c r="F199" i="53"/>
  <c r="F200" i="53"/>
  <c r="F201" i="53"/>
  <c r="F202" i="53"/>
  <c r="F203" i="53"/>
  <c r="F204" i="53"/>
  <c r="F167" i="53"/>
  <c r="F130" i="53"/>
  <c r="F131" i="53"/>
  <c r="F132" i="53"/>
  <c r="F133" i="53"/>
  <c r="F134" i="53"/>
  <c r="F135" i="53"/>
  <c r="F136" i="53"/>
  <c r="F137" i="53"/>
  <c r="F138" i="53"/>
  <c r="F139" i="53"/>
  <c r="F140" i="53"/>
  <c r="F141" i="53"/>
  <c r="F142" i="53"/>
  <c r="F143" i="53"/>
  <c r="F144" i="53"/>
  <c r="F145" i="53"/>
  <c r="F146" i="53"/>
  <c r="F147" i="53"/>
  <c r="F148" i="53"/>
  <c r="F149" i="53"/>
  <c r="F150" i="53"/>
  <c r="F151" i="53"/>
  <c r="F152" i="53"/>
  <c r="F153" i="53"/>
  <c r="F154" i="53"/>
  <c r="F155" i="53"/>
  <c r="F156" i="53"/>
  <c r="F157" i="53"/>
  <c r="F158" i="53"/>
  <c r="F159" i="53"/>
  <c r="F160" i="53"/>
  <c r="F161" i="53"/>
  <c r="F162" i="53"/>
  <c r="F163" i="53"/>
  <c r="F164" i="53"/>
  <c r="F165" i="53"/>
  <c r="F166" i="53"/>
  <c r="F92" i="53"/>
  <c r="F93" i="53"/>
  <c r="F94" i="53"/>
  <c r="F95" i="53"/>
  <c r="F96" i="53"/>
  <c r="F97" i="53"/>
  <c r="F98" i="53"/>
  <c r="F99" i="53"/>
  <c r="F100" i="53"/>
  <c r="F101" i="53"/>
  <c r="F102" i="53"/>
  <c r="F103" i="53"/>
  <c r="F104" i="53"/>
  <c r="F105" i="53"/>
  <c r="F106" i="53"/>
  <c r="F107" i="53"/>
  <c r="F108" i="53"/>
  <c r="F109" i="53"/>
  <c r="F110" i="53"/>
  <c r="F111" i="53"/>
  <c r="F112" i="53"/>
  <c r="F113" i="53"/>
  <c r="F114" i="53"/>
  <c r="F115" i="53"/>
  <c r="F116" i="53"/>
  <c r="F117" i="53"/>
  <c r="F118" i="53"/>
  <c r="F119" i="53"/>
  <c r="F120" i="53"/>
  <c r="F121" i="53"/>
  <c r="F122" i="53"/>
  <c r="F123" i="53"/>
  <c r="F124" i="53"/>
  <c r="F125" i="53"/>
  <c r="F126" i="53"/>
  <c r="F127" i="53"/>
  <c r="F128" i="53"/>
  <c r="F91" i="53"/>
  <c r="F54" i="53"/>
  <c r="F55" i="53"/>
  <c r="F56" i="53"/>
  <c r="F57" i="53"/>
  <c r="F58" i="53"/>
  <c r="F59" i="53"/>
  <c r="F60" i="53"/>
  <c r="F61" i="53"/>
  <c r="F62" i="53"/>
  <c r="F63" i="53"/>
  <c r="F64" i="53"/>
  <c r="F65" i="53"/>
  <c r="F66" i="53"/>
  <c r="F67" i="53"/>
  <c r="F68" i="53"/>
  <c r="F69" i="53"/>
  <c r="F70" i="53"/>
  <c r="F71" i="53"/>
  <c r="F72" i="53"/>
  <c r="F73" i="53"/>
  <c r="F74" i="53"/>
  <c r="F75" i="53"/>
  <c r="F76" i="53"/>
  <c r="F77" i="53"/>
  <c r="F78" i="53"/>
  <c r="F79" i="53"/>
  <c r="F80" i="53"/>
  <c r="F81" i="53"/>
  <c r="F82" i="53"/>
  <c r="F83" i="53"/>
  <c r="F84" i="53"/>
  <c r="F85" i="53"/>
  <c r="F86" i="53"/>
  <c r="F87" i="53"/>
  <c r="F88" i="53"/>
  <c r="F89" i="53"/>
  <c r="F90" i="53"/>
  <c r="F53" i="53"/>
  <c r="F16" i="53"/>
  <c r="F17" i="53"/>
  <c r="F18" i="53"/>
  <c r="F19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5" i="53"/>
  <c r="F36" i="53"/>
  <c r="F37" i="53"/>
  <c r="F38" i="53"/>
  <c r="F39" i="53"/>
  <c r="F40" i="53"/>
  <c r="F41" i="53"/>
  <c r="F42" i="53"/>
  <c r="F43" i="53"/>
  <c r="F44" i="53"/>
  <c r="F45" i="53"/>
  <c r="F46" i="53"/>
  <c r="F47" i="53"/>
  <c r="F48" i="53"/>
  <c r="F49" i="53"/>
  <c r="F50" i="53"/>
  <c r="F51" i="53"/>
  <c r="F52" i="53"/>
  <c r="F15" i="53"/>
  <c r="F14" i="18"/>
  <c r="F14" i="17"/>
  <c r="F14" i="26"/>
  <c r="F14" i="15"/>
  <c r="F14" i="12"/>
  <c r="K65" i="20"/>
  <c r="O13" i="53"/>
  <c r="D240" i="53" s="1"/>
  <c r="AA12" i="53"/>
  <c r="AA13" i="53"/>
  <c r="D437" i="53" s="1"/>
  <c r="Y12" i="53"/>
  <c r="Y13" i="53"/>
  <c r="D424" i="53" s="1"/>
  <c r="W12" i="53"/>
  <c r="W13" i="53"/>
  <c r="D380" i="53" s="1"/>
  <c r="U12" i="53"/>
  <c r="U13" i="53"/>
  <c r="D347" i="53" s="1"/>
  <c r="S12" i="53"/>
  <c r="S13" i="53"/>
  <c r="D298" i="53" s="1"/>
  <c r="Q12" i="53"/>
  <c r="Q13" i="53"/>
  <c r="D249" i="53" s="1"/>
  <c r="O12" i="53"/>
  <c r="M12" i="53"/>
  <c r="M13" i="53" s="1"/>
  <c r="K12" i="53"/>
  <c r="K13" i="53" s="1"/>
  <c r="D131" i="53" s="1"/>
  <c r="I12" i="53"/>
  <c r="I13" i="53"/>
  <c r="D100" i="53" s="1"/>
  <c r="G12" i="53"/>
  <c r="G13" i="53" s="1"/>
  <c r="E12" i="53"/>
  <c r="E13" i="53" s="1"/>
  <c r="AK12" i="52"/>
  <c r="D448" i="53"/>
  <c r="D452" i="53"/>
  <c r="D456" i="53"/>
  <c r="D460" i="53"/>
  <c r="D464" i="53"/>
  <c r="D468" i="53"/>
  <c r="D461" i="53"/>
  <c r="D465" i="53"/>
  <c r="D469" i="53"/>
  <c r="D434" i="53"/>
  <c r="D438" i="53"/>
  <c r="D442" i="53"/>
  <c r="D470" i="53"/>
  <c r="D435" i="53"/>
  <c r="D439" i="53"/>
  <c r="D443" i="53"/>
  <c r="D447" i="53"/>
  <c r="D451" i="53"/>
  <c r="D408" i="53"/>
  <c r="D412" i="53"/>
  <c r="D416" i="53"/>
  <c r="D420" i="53"/>
  <c r="D417" i="53"/>
  <c r="D421" i="53"/>
  <c r="D425" i="53"/>
  <c r="D429" i="53"/>
  <c r="D426" i="53"/>
  <c r="D430" i="53"/>
  <c r="D399" i="53"/>
  <c r="D403" i="53"/>
  <c r="D372" i="53"/>
  <c r="D376" i="53"/>
  <c r="D385" i="53"/>
  <c r="D389" i="53"/>
  <c r="D394" i="53"/>
  <c r="D359" i="53"/>
  <c r="D323" i="53"/>
  <c r="D327" i="53"/>
  <c r="D331" i="53"/>
  <c r="D335" i="53"/>
  <c r="D339" i="53"/>
  <c r="D343" i="53"/>
  <c r="D351" i="53"/>
  <c r="D355" i="53"/>
  <c r="D321" i="53"/>
  <c r="D329" i="53"/>
  <c r="D337" i="53"/>
  <c r="D345" i="53"/>
  <c r="D353" i="53"/>
  <c r="D322" i="53"/>
  <c r="D330" i="53"/>
  <c r="D338" i="53"/>
  <c r="D350" i="53"/>
  <c r="D324" i="53"/>
  <c r="D328" i="53"/>
  <c r="D332" i="53"/>
  <c r="D336" i="53"/>
  <c r="D340" i="53"/>
  <c r="D344" i="53"/>
  <c r="D348" i="53"/>
  <c r="D352" i="53"/>
  <c r="D356" i="53"/>
  <c r="D325" i="53"/>
  <c r="D333" i="53"/>
  <c r="D349" i="53"/>
  <c r="D319" i="53"/>
  <c r="D326" i="53"/>
  <c r="D334" i="53"/>
  <c r="D342" i="53"/>
  <c r="D346" i="53"/>
  <c r="D354" i="53"/>
  <c r="D282" i="53"/>
  <c r="D286" i="53"/>
  <c r="D290" i="53"/>
  <c r="D294" i="53"/>
  <c r="D306" i="53"/>
  <c r="D314" i="53"/>
  <c r="D283" i="53"/>
  <c r="D287" i="53"/>
  <c r="D291" i="53"/>
  <c r="D295" i="53"/>
  <c r="D299" i="53"/>
  <c r="D303" i="53"/>
  <c r="D307" i="53"/>
  <c r="D311" i="53"/>
  <c r="D315" i="53"/>
  <c r="D284" i="53"/>
  <c r="D288" i="53"/>
  <c r="D292" i="53"/>
  <c r="D296" i="53"/>
  <c r="D300" i="53"/>
  <c r="D304" i="53"/>
  <c r="D308" i="53"/>
  <c r="D312" i="53"/>
  <c r="D316" i="53"/>
  <c r="D285" i="53"/>
  <c r="D289" i="53"/>
  <c r="D297" i="53"/>
  <c r="D301" i="53"/>
  <c r="D305" i="53"/>
  <c r="D309" i="53"/>
  <c r="D313" i="53"/>
  <c r="D317" i="53"/>
  <c r="D302" i="53"/>
  <c r="D310" i="53"/>
  <c r="D318" i="53"/>
  <c r="D256" i="53"/>
  <c r="D260" i="53"/>
  <c r="D264" i="53"/>
  <c r="D268" i="53"/>
  <c r="D272" i="53"/>
  <c r="D276" i="53"/>
  <c r="D280" i="53"/>
  <c r="D245" i="53"/>
  <c r="D265" i="53"/>
  <c r="D269" i="53"/>
  <c r="D273" i="53"/>
  <c r="D277" i="53"/>
  <c r="D243" i="53"/>
  <c r="D246" i="53"/>
  <c r="D250" i="53"/>
  <c r="D254" i="53"/>
  <c r="D274" i="53"/>
  <c r="D278" i="53"/>
  <c r="D247" i="53"/>
  <c r="D251" i="53"/>
  <c r="D255" i="53"/>
  <c r="D259" i="53"/>
  <c r="D263" i="53"/>
  <c r="D267" i="53"/>
  <c r="D208" i="53"/>
  <c r="D212" i="53"/>
  <c r="D216" i="53"/>
  <c r="D220" i="53"/>
  <c r="D224" i="53"/>
  <c r="D228" i="53"/>
  <c r="D232" i="53"/>
  <c r="D236" i="53"/>
  <c r="D221" i="53"/>
  <c r="D225" i="53"/>
  <c r="D229" i="53"/>
  <c r="D233" i="53"/>
  <c r="D237" i="53"/>
  <c r="D241" i="53"/>
  <c r="D206" i="53"/>
  <c r="D210" i="53"/>
  <c r="D230" i="53"/>
  <c r="D234" i="53"/>
  <c r="D238" i="53"/>
  <c r="D242" i="53"/>
  <c r="D207" i="53"/>
  <c r="D211" i="53"/>
  <c r="D215" i="53"/>
  <c r="D219" i="53"/>
  <c r="D205" i="53"/>
  <c r="J12" i="52"/>
  <c r="M12" i="52"/>
  <c r="P12" i="52"/>
  <c r="S12" i="52"/>
  <c r="AN12" i="52"/>
  <c r="AH12" i="52"/>
  <c r="AE12" i="52"/>
  <c r="AB12" i="52"/>
  <c r="Y12" i="52"/>
  <c r="V12" i="52"/>
  <c r="G434" i="53"/>
  <c r="G435" i="53"/>
  <c r="G436" i="53"/>
  <c r="G437" i="53"/>
  <c r="G438" i="53"/>
  <c r="G439" i="53"/>
  <c r="G440" i="53"/>
  <c r="G441" i="53"/>
  <c r="G442" i="53"/>
  <c r="G443" i="53"/>
  <c r="G444" i="53"/>
  <c r="G445" i="53"/>
  <c r="G446" i="53"/>
  <c r="G447" i="53"/>
  <c r="G448" i="53"/>
  <c r="G449" i="53"/>
  <c r="G450" i="53"/>
  <c r="G451" i="53"/>
  <c r="G452" i="53"/>
  <c r="G453" i="53"/>
  <c r="G454" i="53"/>
  <c r="G455" i="53"/>
  <c r="G456" i="53"/>
  <c r="G457" i="53"/>
  <c r="G458" i="53"/>
  <c r="G459" i="53"/>
  <c r="G460" i="53"/>
  <c r="G461" i="53"/>
  <c r="G462" i="53"/>
  <c r="G463" i="53"/>
  <c r="G464" i="53"/>
  <c r="G465" i="53"/>
  <c r="G466" i="53"/>
  <c r="G467" i="53"/>
  <c r="G468" i="53"/>
  <c r="G469" i="53"/>
  <c r="G470" i="53"/>
  <c r="G433" i="53"/>
  <c r="E433" i="53"/>
  <c r="G396" i="53"/>
  <c r="G397" i="53"/>
  <c r="G398" i="53"/>
  <c r="G399" i="53"/>
  <c r="G400" i="53"/>
  <c r="G401" i="53"/>
  <c r="G402" i="53"/>
  <c r="G403" i="53"/>
  <c r="G404" i="53"/>
  <c r="G405" i="53"/>
  <c r="G406" i="53"/>
  <c r="G407" i="53"/>
  <c r="G408" i="53"/>
  <c r="G409" i="53"/>
  <c r="G410" i="53"/>
  <c r="G411" i="53"/>
  <c r="G412" i="53"/>
  <c r="G413" i="53"/>
  <c r="G414" i="53"/>
  <c r="G415" i="53"/>
  <c r="G416" i="53"/>
  <c r="G417" i="53"/>
  <c r="G418" i="53"/>
  <c r="G419" i="53"/>
  <c r="G420" i="53"/>
  <c r="G421" i="53"/>
  <c r="G422" i="53"/>
  <c r="G423" i="53"/>
  <c r="G424" i="53"/>
  <c r="G425" i="53"/>
  <c r="G426" i="53"/>
  <c r="G427" i="53"/>
  <c r="G428" i="53"/>
  <c r="G429" i="53"/>
  <c r="G430" i="53"/>
  <c r="G431" i="53"/>
  <c r="G432" i="53"/>
  <c r="G395" i="53"/>
  <c r="E395" i="53"/>
  <c r="G358" i="53"/>
  <c r="G359" i="53"/>
  <c r="G360" i="53"/>
  <c r="G361" i="53"/>
  <c r="G362" i="53"/>
  <c r="G363" i="53"/>
  <c r="G364" i="53"/>
  <c r="G365" i="53"/>
  <c r="G366" i="53"/>
  <c r="G367" i="53"/>
  <c r="G368" i="53"/>
  <c r="G369" i="53"/>
  <c r="G370" i="53"/>
  <c r="G371" i="53"/>
  <c r="G372" i="53"/>
  <c r="G373" i="53"/>
  <c r="G374" i="53"/>
  <c r="G375" i="53"/>
  <c r="G376" i="53"/>
  <c r="G377" i="53"/>
  <c r="G378" i="53"/>
  <c r="G379" i="53"/>
  <c r="G380" i="53"/>
  <c r="G381" i="53"/>
  <c r="G382" i="53"/>
  <c r="G383" i="53"/>
  <c r="G384" i="53"/>
  <c r="G385" i="53"/>
  <c r="G386" i="53"/>
  <c r="G387" i="53"/>
  <c r="G388" i="53"/>
  <c r="G389" i="53"/>
  <c r="G390" i="53"/>
  <c r="G391" i="53"/>
  <c r="G392" i="53"/>
  <c r="G393" i="53"/>
  <c r="G394" i="53"/>
  <c r="G357" i="53"/>
  <c r="E357" i="53"/>
  <c r="G320" i="53"/>
  <c r="G321" i="53"/>
  <c r="G322" i="53"/>
  <c r="G323" i="53"/>
  <c r="G324" i="53"/>
  <c r="G325" i="53"/>
  <c r="G326" i="53"/>
  <c r="G327" i="53"/>
  <c r="G328" i="53"/>
  <c r="G329" i="53"/>
  <c r="G330" i="53"/>
  <c r="G331" i="53"/>
  <c r="G332" i="53"/>
  <c r="G333" i="53"/>
  <c r="G334" i="53"/>
  <c r="G335" i="53"/>
  <c r="G336" i="53"/>
  <c r="G337" i="53"/>
  <c r="G338" i="53"/>
  <c r="G339" i="53"/>
  <c r="G340" i="53"/>
  <c r="G341" i="53"/>
  <c r="G342" i="53"/>
  <c r="G343" i="53"/>
  <c r="G344" i="53"/>
  <c r="G345" i="53"/>
  <c r="G346" i="53"/>
  <c r="G347" i="53"/>
  <c r="G348" i="53"/>
  <c r="G349" i="53"/>
  <c r="G350" i="53"/>
  <c r="G351" i="53"/>
  <c r="G352" i="53"/>
  <c r="G353" i="53"/>
  <c r="G354" i="53"/>
  <c r="G355" i="53"/>
  <c r="G356" i="53"/>
  <c r="G319" i="53"/>
  <c r="E319" i="53"/>
  <c r="G282" i="53"/>
  <c r="G283" i="53"/>
  <c r="G284" i="53"/>
  <c r="G285" i="53"/>
  <c r="G286" i="53"/>
  <c r="G287" i="53"/>
  <c r="G288" i="53"/>
  <c r="G289" i="53"/>
  <c r="G290" i="53"/>
  <c r="G291" i="53"/>
  <c r="G292" i="53"/>
  <c r="G293" i="53"/>
  <c r="G294" i="53"/>
  <c r="G295" i="53"/>
  <c r="G296" i="53"/>
  <c r="G297" i="53"/>
  <c r="G298" i="53"/>
  <c r="G299" i="53"/>
  <c r="G300" i="53"/>
  <c r="G301" i="53"/>
  <c r="G302" i="53"/>
  <c r="G303" i="53"/>
  <c r="G304" i="53"/>
  <c r="G305" i="53"/>
  <c r="G306" i="53"/>
  <c r="G307" i="53"/>
  <c r="G308" i="53"/>
  <c r="G309" i="53"/>
  <c r="G310" i="53"/>
  <c r="G311" i="53"/>
  <c r="G312" i="53"/>
  <c r="G313" i="53"/>
  <c r="G314" i="53"/>
  <c r="G315" i="53"/>
  <c r="G316" i="53"/>
  <c r="G317" i="53"/>
  <c r="G318" i="53"/>
  <c r="G281" i="53"/>
  <c r="E281" i="53"/>
  <c r="G244" i="53"/>
  <c r="G245" i="53"/>
  <c r="G246" i="53"/>
  <c r="G247" i="53"/>
  <c r="G248" i="53"/>
  <c r="G249" i="53"/>
  <c r="G250" i="53"/>
  <c r="G251" i="53"/>
  <c r="G252" i="53"/>
  <c r="G253" i="53"/>
  <c r="G254" i="53"/>
  <c r="G255" i="53"/>
  <c r="G256" i="53"/>
  <c r="G257" i="53"/>
  <c r="G258" i="53"/>
  <c r="G259" i="53"/>
  <c r="G260" i="53"/>
  <c r="G261" i="53"/>
  <c r="G262" i="53"/>
  <c r="G263" i="53"/>
  <c r="G264" i="53"/>
  <c r="G265" i="53"/>
  <c r="G266" i="53"/>
  <c r="G267" i="53"/>
  <c r="G268" i="53"/>
  <c r="G269" i="53"/>
  <c r="G270" i="53"/>
  <c r="G271" i="53"/>
  <c r="G272" i="53"/>
  <c r="G273" i="53"/>
  <c r="G274" i="53"/>
  <c r="G275" i="53"/>
  <c r="G276" i="53"/>
  <c r="G277" i="53"/>
  <c r="G278" i="53"/>
  <c r="G279" i="53"/>
  <c r="G280" i="53"/>
  <c r="G243" i="53"/>
  <c r="E243" i="53"/>
  <c r="G206" i="53"/>
  <c r="G207" i="53"/>
  <c r="G208" i="53"/>
  <c r="G209" i="53"/>
  <c r="G210" i="53"/>
  <c r="G211" i="53"/>
  <c r="G212" i="53"/>
  <c r="G213" i="53"/>
  <c r="G214" i="53"/>
  <c r="G215" i="53"/>
  <c r="G216" i="53"/>
  <c r="G217" i="53"/>
  <c r="G218" i="53"/>
  <c r="G219" i="53"/>
  <c r="G220" i="53"/>
  <c r="G221" i="53"/>
  <c r="G222" i="53"/>
  <c r="G223" i="53"/>
  <c r="G224" i="53"/>
  <c r="G225" i="53"/>
  <c r="G226" i="53"/>
  <c r="G227" i="53"/>
  <c r="G228" i="53"/>
  <c r="G229" i="53"/>
  <c r="G230" i="53"/>
  <c r="G231" i="53"/>
  <c r="G232" i="53"/>
  <c r="G233" i="53"/>
  <c r="G234" i="53"/>
  <c r="G235" i="53"/>
  <c r="G236" i="53"/>
  <c r="G237" i="53"/>
  <c r="G238" i="53"/>
  <c r="G239" i="53"/>
  <c r="G240" i="53"/>
  <c r="G241" i="53"/>
  <c r="G242" i="53"/>
  <c r="G205" i="53"/>
  <c r="E205" i="53"/>
  <c r="G168" i="53"/>
  <c r="G169" i="53"/>
  <c r="G170" i="53"/>
  <c r="G171" i="53"/>
  <c r="G172" i="53"/>
  <c r="G173" i="53"/>
  <c r="G174" i="53"/>
  <c r="G175" i="53"/>
  <c r="G176" i="53"/>
  <c r="G177" i="53"/>
  <c r="G178" i="53"/>
  <c r="G179" i="53"/>
  <c r="G180" i="53"/>
  <c r="G181" i="53"/>
  <c r="G182" i="53"/>
  <c r="G183" i="53"/>
  <c r="G184" i="53"/>
  <c r="G185" i="53"/>
  <c r="G186" i="53"/>
  <c r="G187" i="53"/>
  <c r="G188" i="53"/>
  <c r="G189" i="53"/>
  <c r="G190" i="53"/>
  <c r="G191" i="53"/>
  <c r="G192" i="53"/>
  <c r="G193" i="53"/>
  <c r="G194" i="53"/>
  <c r="G195" i="53"/>
  <c r="G196" i="53"/>
  <c r="G197" i="53"/>
  <c r="G198" i="53"/>
  <c r="G199" i="53"/>
  <c r="G200" i="53"/>
  <c r="G201" i="53"/>
  <c r="G202" i="53"/>
  <c r="G203" i="53"/>
  <c r="G204" i="53"/>
  <c r="G167" i="53"/>
  <c r="E167" i="53"/>
  <c r="G130" i="53"/>
  <c r="G131" i="53"/>
  <c r="G132" i="53"/>
  <c r="G133" i="53"/>
  <c r="G134" i="53"/>
  <c r="G135" i="53"/>
  <c r="G136" i="53"/>
  <c r="G137" i="53"/>
  <c r="G138" i="53"/>
  <c r="G139" i="53"/>
  <c r="G140" i="53"/>
  <c r="G142" i="53"/>
  <c r="G143" i="53"/>
  <c r="G144" i="53"/>
  <c r="G145" i="53"/>
  <c r="G146" i="53"/>
  <c r="G147" i="53"/>
  <c r="G149" i="53"/>
  <c r="G150" i="53"/>
  <c r="G151" i="53"/>
  <c r="G152" i="53"/>
  <c r="G153" i="53"/>
  <c r="G154" i="53"/>
  <c r="G155" i="53"/>
  <c r="G156" i="53"/>
  <c r="G157" i="53"/>
  <c r="G158" i="53"/>
  <c r="G159" i="53"/>
  <c r="G160" i="53"/>
  <c r="G161" i="53"/>
  <c r="G162" i="53"/>
  <c r="G163" i="53"/>
  <c r="G164" i="53"/>
  <c r="G165" i="53"/>
  <c r="G166" i="53"/>
  <c r="G129" i="53"/>
  <c r="E129" i="53"/>
  <c r="G92" i="53"/>
  <c r="G93" i="53"/>
  <c r="G94" i="53"/>
  <c r="G95" i="53"/>
  <c r="G96" i="53"/>
  <c r="G97" i="53"/>
  <c r="G98" i="53"/>
  <c r="G99" i="53"/>
  <c r="G100" i="53"/>
  <c r="G101" i="53"/>
  <c r="G102" i="53"/>
  <c r="G103" i="53"/>
  <c r="G104" i="53"/>
  <c r="G105" i="53"/>
  <c r="G106" i="53"/>
  <c r="G107" i="53"/>
  <c r="G108" i="53"/>
  <c r="G109" i="53"/>
  <c r="G110" i="53"/>
  <c r="G111" i="53"/>
  <c r="G112" i="53"/>
  <c r="G113" i="53"/>
  <c r="G114" i="53"/>
  <c r="G115" i="53"/>
  <c r="G116" i="53"/>
  <c r="G117" i="53"/>
  <c r="G118" i="53"/>
  <c r="G119" i="53"/>
  <c r="G120" i="53"/>
  <c r="G121" i="53"/>
  <c r="G122" i="53"/>
  <c r="G123" i="53"/>
  <c r="G124" i="53"/>
  <c r="G125" i="53"/>
  <c r="G126" i="53"/>
  <c r="G127" i="53"/>
  <c r="G128" i="53"/>
  <c r="G91" i="53"/>
  <c r="E91" i="53"/>
  <c r="G54" i="53"/>
  <c r="G55" i="53"/>
  <c r="G56" i="53"/>
  <c r="G57" i="53"/>
  <c r="G58" i="53"/>
  <c r="G59" i="53"/>
  <c r="G60" i="53"/>
  <c r="G61" i="53"/>
  <c r="G62" i="53"/>
  <c r="G63" i="53"/>
  <c r="G64" i="53"/>
  <c r="G65" i="53"/>
  <c r="G66" i="53"/>
  <c r="G67" i="53"/>
  <c r="G68" i="53"/>
  <c r="G69" i="53"/>
  <c r="G70" i="53"/>
  <c r="G71" i="53"/>
  <c r="G72" i="53"/>
  <c r="G73" i="53"/>
  <c r="G74" i="53"/>
  <c r="G75" i="53"/>
  <c r="G76" i="53"/>
  <c r="G77" i="53"/>
  <c r="G78" i="53"/>
  <c r="G79" i="53"/>
  <c r="G80" i="53"/>
  <c r="G81" i="53"/>
  <c r="G82" i="53"/>
  <c r="G83" i="53"/>
  <c r="G84" i="53"/>
  <c r="G85" i="53"/>
  <c r="G86" i="53"/>
  <c r="G87" i="53"/>
  <c r="G88" i="53"/>
  <c r="G89" i="53"/>
  <c r="G90" i="53"/>
  <c r="G53" i="53"/>
  <c r="E61" i="53"/>
  <c r="G16" i="53"/>
  <c r="G17" i="53"/>
  <c r="G18" i="53"/>
  <c r="G19" i="53"/>
  <c r="G20" i="53"/>
  <c r="G21" i="53"/>
  <c r="G22" i="53"/>
  <c r="G23" i="53"/>
  <c r="G24" i="53"/>
  <c r="G25" i="53"/>
  <c r="G26" i="53"/>
  <c r="G27" i="53"/>
  <c r="G28" i="53"/>
  <c r="G29" i="53"/>
  <c r="G30" i="53"/>
  <c r="G31" i="53"/>
  <c r="G32" i="53"/>
  <c r="G33" i="53"/>
  <c r="G34" i="53"/>
  <c r="G35" i="53"/>
  <c r="G36" i="53"/>
  <c r="G37" i="53"/>
  <c r="G38" i="53"/>
  <c r="G39" i="53"/>
  <c r="G40" i="53"/>
  <c r="G41" i="53"/>
  <c r="G42" i="53"/>
  <c r="G43" i="53"/>
  <c r="G44" i="53"/>
  <c r="G45" i="53"/>
  <c r="G46" i="53"/>
  <c r="G47" i="53"/>
  <c r="G48" i="53"/>
  <c r="G49" i="53"/>
  <c r="G50" i="53"/>
  <c r="G51" i="53"/>
  <c r="G52" i="53"/>
  <c r="G15" i="53"/>
  <c r="E15" i="53"/>
  <c r="F3" i="18"/>
  <c r="F3" i="17"/>
  <c r="F3" i="26"/>
  <c r="F3" i="15"/>
  <c r="F3" i="12"/>
  <c r="E470" i="53"/>
  <c r="E469" i="53"/>
  <c r="E468" i="53"/>
  <c r="E467" i="53"/>
  <c r="E466" i="53"/>
  <c r="E465" i="53"/>
  <c r="E464" i="53"/>
  <c r="E463" i="53"/>
  <c r="E462" i="53"/>
  <c r="E461" i="53"/>
  <c r="E460" i="53"/>
  <c r="E459" i="53"/>
  <c r="E458" i="53"/>
  <c r="E457" i="53"/>
  <c r="E456" i="53"/>
  <c r="E455" i="53"/>
  <c r="E454" i="53"/>
  <c r="E453" i="53"/>
  <c r="E452" i="53"/>
  <c r="E451" i="53"/>
  <c r="E450" i="53"/>
  <c r="E449" i="53"/>
  <c r="E448" i="53"/>
  <c r="E447" i="53"/>
  <c r="E446" i="53"/>
  <c r="E445" i="53"/>
  <c r="E444" i="53"/>
  <c r="E443" i="53"/>
  <c r="E442" i="53"/>
  <c r="E441" i="53"/>
  <c r="E440" i="53"/>
  <c r="E439" i="53"/>
  <c r="E438" i="53"/>
  <c r="E437" i="53"/>
  <c r="E436" i="53"/>
  <c r="E435" i="53"/>
  <c r="E434" i="53"/>
  <c r="E432" i="53"/>
  <c r="E431" i="53"/>
  <c r="E430" i="53"/>
  <c r="E429" i="53"/>
  <c r="E428" i="53"/>
  <c r="E427" i="53"/>
  <c r="E426" i="53"/>
  <c r="E425" i="53"/>
  <c r="E424" i="53"/>
  <c r="E423" i="53"/>
  <c r="E422" i="53"/>
  <c r="E421" i="53"/>
  <c r="E420" i="53"/>
  <c r="E419" i="53"/>
  <c r="E418" i="53"/>
  <c r="E417" i="53"/>
  <c r="E416" i="53"/>
  <c r="E415" i="53"/>
  <c r="E414" i="53"/>
  <c r="E413" i="53"/>
  <c r="E412" i="53"/>
  <c r="E411" i="53"/>
  <c r="E410" i="53"/>
  <c r="E409" i="53"/>
  <c r="E408" i="53"/>
  <c r="E407" i="53"/>
  <c r="E406" i="53"/>
  <c r="E405" i="53"/>
  <c r="E404" i="53"/>
  <c r="E403" i="53"/>
  <c r="E402" i="53"/>
  <c r="E401" i="53"/>
  <c r="E400" i="53"/>
  <c r="E399" i="53"/>
  <c r="E398" i="53"/>
  <c r="E397" i="53"/>
  <c r="E396" i="53"/>
  <c r="E394" i="53"/>
  <c r="E393" i="53"/>
  <c r="E392" i="53"/>
  <c r="E391" i="53"/>
  <c r="E390" i="53"/>
  <c r="E389" i="53"/>
  <c r="E388" i="53"/>
  <c r="E387" i="53"/>
  <c r="E386" i="53"/>
  <c r="E385" i="53"/>
  <c r="E384" i="53"/>
  <c r="E383" i="53"/>
  <c r="E382" i="53"/>
  <c r="E381" i="53"/>
  <c r="E380" i="53"/>
  <c r="E379" i="53"/>
  <c r="E378" i="53"/>
  <c r="E377" i="53"/>
  <c r="E376" i="53"/>
  <c r="X13" i="53" s="1"/>
  <c r="E375" i="53"/>
  <c r="E374" i="53"/>
  <c r="E373" i="53"/>
  <c r="E372" i="53"/>
  <c r="E371" i="53"/>
  <c r="E370" i="53"/>
  <c r="E369" i="53"/>
  <c r="E368" i="53"/>
  <c r="E367" i="53"/>
  <c r="E366" i="53"/>
  <c r="E365" i="53"/>
  <c r="E364" i="53"/>
  <c r="E363" i="53"/>
  <c r="E362" i="53"/>
  <c r="E361" i="53"/>
  <c r="E360" i="53"/>
  <c r="E359" i="53"/>
  <c r="E358" i="53"/>
  <c r="E356" i="53"/>
  <c r="E355" i="53"/>
  <c r="E354" i="53"/>
  <c r="E353" i="53"/>
  <c r="E352" i="53"/>
  <c r="E351" i="53"/>
  <c r="E350" i="53"/>
  <c r="E349" i="53"/>
  <c r="E348" i="53"/>
  <c r="E347" i="53"/>
  <c r="E346" i="53"/>
  <c r="E345" i="53"/>
  <c r="E344" i="53"/>
  <c r="E343" i="53"/>
  <c r="E342" i="53"/>
  <c r="E341" i="53"/>
  <c r="E340" i="53"/>
  <c r="E339" i="53"/>
  <c r="E338" i="53"/>
  <c r="E337" i="53"/>
  <c r="E336" i="53"/>
  <c r="E335" i="53"/>
  <c r="V13" i="53" s="1"/>
  <c r="E334" i="53"/>
  <c r="E333" i="53"/>
  <c r="E332" i="53"/>
  <c r="E331" i="53"/>
  <c r="E330" i="53"/>
  <c r="E329" i="53"/>
  <c r="E328" i="53"/>
  <c r="E327" i="53"/>
  <c r="E326" i="53"/>
  <c r="E325" i="53"/>
  <c r="E324" i="53"/>
  <c r="E323" i="53"/>
  <c r="E322" i="53"/>
  <c r="E321" i="53"/>
  <c r="E320" i="53"/>
  <c r="E318" i="53"/>
  <c r="E317" i="53"/>
  <c r="E316" i="53"/>
  <c r="E315" i="53"/>
  <c r="E314" i="53"/>
  <c r="E313" i="53"/>
  <c r="E312" i="53"/>
  <c r="E311" i="53"/>
  <c r="E310" i="53"/>
  <c r="E309" i="53"/>
  <c r="E308" i="53"/>
  <c r="E307" i="53"/>
  <c r="E306" i="53"/>
  <c r="E305" i="53"/>
  <c r="E304" i="53"/>
  <c r="E303" i="53"/>
  <c r="E302" i="53"/>
  <c r="E301" i="53"/>
  <c r="E300" i="53"/>
  <c r="E299" i="53"/>
  <c r="E298" i="53"/>
  <c r="E297" i="53"/>
  <c r="E296" i="53"/>
  <c r="E295" i="53"/>
  <c r="E294" i="53"/>
  <c r="T13" i="53" s="1"/>
  <c r="E293" i="53"/>
  <c r="E292" i="53"/>
  <c r="E291" i="53"/>
  <c r="E290" i="53"/>
  <c r="E289" i="53"/>
  <c r="E288" i="53"/>
  <c r="E287" i="53"/>
  <c r="E286" i="53"/>
  <c r="E285" i="53"/>
  <c r="E284" i="53"/>
  <c r="E283" i="53"/>
  <c r="E282" i="53"/>
  <c r="E280" i="53"/>
  <c r="E279" i="53"/>
  <c r="E278" i="53"/>
  <c r="E277" i="53"/>
  <c r="E276" i="53"/>
  <c r="E275" i="53"/>
  <c r="E274" i="53"/>
  <c r="E273" i="53"/>
  <c r="E272" i="53"/>
  <c r="E271" i="53"/>
  <c r="E270" i="53"/>
  <c r="E269" i="53"/>
  <c r="E268" i="53"/>
  <c r="E267" i="53"/>
  <c r="E266" i="53"/>
  <c r="E265" i="53"/>
  <c r="E264" i="53"/>
  <c r="E263" i="53"/>
  <c r="E262" i="53"/>
  <c r="E261" i="53"/>
  <c r="E260" i="53"/>
  <c r="E259" i="53"/>
  <c r="E258" i="53"/>
  <c r="E257" i="53"/>
  <c r="E256" i="53"/>
  <c r="E255" i="53"/>
  <c r="E254" i="53"/>
  <c r="E253" i="53"/>
  <c r="R13" i="53" s="1"/>
  <c r="E252" i="53"/>
  <c r="E251" i="53"/>
  <c r="E250" i="53"/>
  <c r="E249" i="53"/>
  <c r="E248" i="53"/>
  <c r="E247" i="53"/>
  <c r="E246" i="53"/>
  <c r="E245" i="53"/>
  <c r="E244" i="53"/>
  <c r="E242" i="53"/>
  <c r="E241" i="53"/>
  <c r="E240" i="53"/>
  <c r="E239" i="53"/>
  <c r="E238" i="53"/>
  <c r="E237" i="53"/>
  <c r="E236" i="53"/>
  <c r="E235" i="53"/>
  <c r="E234" i="53"/>
  <c r="E233" i="53"/>
  <c r="E232" i="53"/>
  <c r="E231" i="53"/>
  <c r="E230" i="53"/>
  <c r="E229" i="53"/>
  <c r="E228" i="53"/>
  <c r="E227" i="53"/>
  <c r="E226" i="53"/>
  <c r="E225" i="53"/>
  <c r="E224" i="53"/>
  <c r="E223" i="53"/>
  <c r="E222" i="53"/>
  <c r="E221" i="53"/>
  <c r="E220" i="53"/>
  <c r="E219" i="53"/>
  <c r="E218" i="53"/>
  <c r="E217" i="53"/>
  <c r="E216" i="53"/>
  <c r="E215" i="53"/>
  <c r="E214" i="53"/>
  <c r="E213" i="53"/>
  <c r="E212" i="53"/>
  <c r="P13" i="53" s="1"/>
  <c r="E211" i="53"/>
  <c r="E210" i="53"/>
  <c r="E209" i="53"/>
  <c r="E208" i="53"/>
  <c r="E207" i="53"/>
  <c r="E206" i="53"/>
  <c r="E204" i="53"/>
  <c r="E203" i="53"/>
  <c r="E202" i="53"/>
  <c r="E201" i="53"/>
  <c r="E200" i="53"/>
  <c r="E199" i="53"/>
  <c r="E198" i="53"/>
  <c r="E197" i="53"/>
  <c r="E196" i="53"/>
  <c r="E195" i="53"/>
  <c r="E194" i="53"/>
  <c r="E193" i="53"/>
  <c r="E192" i="53"/>
  <c r="E191" i="53"/>
  <c r="E190" i="53"/>
  <c r="E189" i="53"/>
  <c r="E188" i="53"/>
  <c r="E187" i="53"/>
  <c r="E186" i="53"/>
  <c r="E185" i="53"/>
  <c r="E184" i="53"/>
  <c r="E183" i="53"/>
  <c r="E182" i="53"/>
  <c r="E181" i="53"/>
  <c r="E180" i="53"/>
  <c r="E179" i="53"/>
  <c r="E178" i="53"/>
  <c r="E177" i="53"/>
  <c r="E176" i="53"/>
  <c r="E175" i="53"/>
  <c r="E174" i="53"/>
  <c r="E173" i="53"/>
  <c r="E172" i="53"/>
  <c r="E171" i="53"/>
  <c r="E170" i="53"/>
  <c r="E169" i="53"/>
  <c r="E168" i="53"/>
  <c r="E166" i="53"/>
  <c r="E165" i="53"/>
  <c r="E164" i="53"/>
  <c r="E163" i="53"/>
  <c r="E162" i="53"/>
  <c r="E161" i="53"/>
  <c r="E160" i="53"/>
  <c r="E159" i="53"/>
  <c r="E158" i="53"/>
  <c r="E157" i="53"/>
  <c r="E156" i="53"/>
  <c r="E155" i="53"/>
  <c r="E154" i="53"/>
  <c r="E153" i="53"/>
  <c r="E152" i="53"/>
  <c r="E151" i="53"/>
  <c r="E150" i="53"/>
  <c r="E149" i="53"/>
  <c r="E148" i="53"/>
  <c r="E147" i="53"/>
  <c r="E146" i="53"/>
  <c r="E145" i="53"/>
  <c r="E144" i="53"/>
  <c r="E143" i="53"/>
  <c r="E142" i="53"/>
  <c r="E141" i="53"/>
  <c r="E136" i="53"/>
  <c r="E135" i="53"/>
  <c r="E134" i="53"/>
  <c r="E133" i="53"/>
  <c r="E132" i="53"/>
  <c r="E131" i="53"/>
  <c r="E130" i="53"/>
  <c r="E128" i="53"/>
  <c r="E127" i="53"/>
  <c r="E126" i="53"/>
  <c r="E125" i="53"/>
  <c r="E124" i="53"/>
  <c r="E123" i="53"/>
  <c r="E122" i="53"/>
  <c r="E121" i="53"/>
  <c r="E120" i="53"/>
  <c r="E119" i="53"/>
  <c r="E118" i="53"/>
  <c r="E117" i="53"/>
  <c r="E116" i="53"/>
  <c r="E115" i="53"/>
  <c r="E114" i="53"/>
  <c r="E113" i="53"/>
  <c r="E112" i="53"/>
  <c r="E111" i="53"/>
  <c r="E110" i="53"/>
  <c r="E109" i="53"/>
  <c r="E108" i="53"/>
  <c r="E107" i="53"/>
  <c r="E106" i="53"/>
  <c r="E105" i="53"/>
  <c r="E104" i="53"/>
  <c r="E103" i="53"/>
  <c r="E102" i="53"/>
  <c r="E101" i="53"/>
  <c r="E99" i="53"/>
  <c r="E98" i="53"/>
  <c r="E97" i="53"/>
  <c r="E96" i="53"/>
  <c r="E95" i="53"/>
  <c r="E94" i="53"/>
  <c r="E93" i="53"/>
  <c r="E92" i="53"/>
  <c r="E90" i="53"/>
  <c r="E89" i="53"/>
  <c r="E88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2" i="53"/>
  <c r="E60" i="53"/>
  <c r="E59" i="53"/>
  <c r="E58" i="53"/>
  <c r="E57" i="53"/>
  <c r="E56" i="53"/>
  <c r="E55" i="53"/>
  <c r="E54" i="53"/>
  <c r="E53" i="53"/>
  <c r="E52" i="53"/>
  <c r="E51" i="53"/>
  <c r="E50" i="53"/>
  <c r="E49" i="53"/>
  <c r="E48" i="53"/>
  <c r="E47" i="53"/>
  <c r="E46" i="53"/>
  <c r="E45" i="53"/>
  <c r="E44" i="53"/>
  <c r="E43" i="53"/>
  <c r="E42" i="53"/>
  <c r="E41" i="53"/>
  <c r="E40" i="53"/>
  <c r="E39" i="53"/>
  <c r="E38" i="53"/>
  <c r="E37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Z13" i="53"/>
  <c r="AB13" i="53"/>
  <c r="J10" i="50"/>
  <c r="N7" i="50"/>
  <c r="E1" i="15"/>
  <c r="L23" i="15"/>
  <c r="W31" i="15"/>
  <c r="W32" i="15"/>
  <c r="W33" i="15"/>
  <c r="W34" i="15"/>
  <c r="W35" i="15"/>
  <c r="W36" i="15"/>
  <c r="W37" i="15"/>
  <c r="W38" i="15"/>
  <c r="W39" i="15"/>
  <c r="W40" i="15"/>
  <c r="W41" i="15"/>
  <c r="W42" i="15"/>
  <c r="W43" i="15"/>
  <c r="W44" i="15"/>
  <c r="W45" i="15"/>
  <c r="W46" i="15"/>
  <c r="W47" i="15"/>
  <c r="W48" i="15"/>
  <c r="W49" i="15"/>
  <c r="W30" i="15"/>
  <c r="W50" i="15"/>
  <c r="X50" i="15"/>
  <c r="W51" i="15"/>
  <c r="X51" i="15"/>
  <c r="W52" i="15"/>
  <c r="X52" i="15"/>
  <c r="W53" i="15"/>
  <c r="X53" i="15"/>
  <c r="W54" i="15"/>
  <c r="X54" i="15"/>
  <c r="W55" i="15"/>
  <c r="X55" i="15"/>
  <c r="W56" i="15"/>
  <c r="X56" i="15"/>
  <c r="W57" i="15"/>
  <c r="X57" i="15"/>
  <c r="W58" i="15"/>
  <c r="X58" i="15"/>
  <c r="W59" i="15"/>
  <c r="X59" i="15"/>
  <c r="W60" i="15"/>
  <c r="X60" i="15"/>
  <c r="W61" i="15"/>
  <c r="X61" i="15"/>
  <c r="W62" i="15"/>
  <c r="X62" i="15"/>
  <c r="W63" i="15"/>
  <c r="X63" i="15"/>
  <c r="W64" i="15"/>
  <c r="X64" i="15"/>
  <c r="W65" i="15"/>
  <c r="X65" i="15"/>
  <c r="W66" i="15"/>
  <c r="X66" i="15"/>
  <c r="W67" i="15"/>
  <c r="X67" i="15"/>
  <c r="W68" i="15"/>
  <c r="X68" i="15"/>
  <c r="W69" i="15"/>
  <c r="X69" i="15"/>
  <c r="E1" i="26"/>
  <c r="L23" i="26"/>
  <c r="W31" i="26"/>
  <c r="W32" i="26"/>
  <c r="W33" i="26"/>
  <c r="W34" i="26"/>
  <c r="W35" i="26"/>
  <c r="W36" i="26"/>
  <c r="W37" i="26"/>
  <c r="W38" i="26"/>
  <c r="W39" i="26"/>
  <c r="W40" i="26"/>
  <c r="W41" i="26"/>
  <c r="W42" i="26"/>
  <c r="W43" i="26"/>
  <c r="W44" i="26"/>
  <c r="W45" i="26"/>
  <c r="W46" i="26"/>
  <c r="W47" i="26"/>
  <c r="W48" i="26"/>
  <c r="W49" i="26"/>
  <c r="W30" i="26"/>
  <c r="W50" i="26"/>
  <c r="X50" i="26"/>
  <c r="W51" i="26"/>
  <c r="X51" i="26"/>
  <c r="W52" i="26"/>
  <c r="X52" i="26"/>
  <c r="W53" i="26"/>
  <c r="X53" i="26"/>
  <c r="W54" i="26"/>
  <c r="X54" i="26"/>
  <c r="W55" i="26"/>
  <c r="X55" i="26"/>
  <c r="W56" i="26"/>
  <c r="X56" i="26"/>
  <c r="W57" i="26"/>
  <c r="X57" i="26"/>
  <c r="W58" i="26"/>
  <c r="X58" i="26"/>
  <c r="W59" i="26"/>
  <c r="X59" i="26"/>
  <c r="W60" i="26"/>
  <c r="X60" i="26"/>
  <c r="W61" i="26"/>
  <c r="X61" i="26"/>
  <c r="W62" i="26"/>
  <c r="X62" i="26"/>
  <c r="W63" i="26"/>
  <c r="X63" i="26"/>
  <c r="W64" i="26"/>
  <c r="X64" i="26"/>
  <c r="W65" i="26"/>
  <c r="X65" i="26"/>
  <c r="W66" i="26"/>
  <c r="X66" i="26"/>
  <c r="W67" i="26"/>
  <c r="X67" i="26"/>
  <c r="W68" i="26"/>
  <c r="X68" i="26"/>
  <c r="W69" i="26"/>
  <c r="X69" i="26"/>
  <c r="E1" i="17"/>
  <c r="L23" i="17"/>
  <c r="W31" i="17"/>
  <c r="W32" i="17"/>
  <c r="W33" i="17"/>
  <c r="W34" i="17"/>
  <c r="W35" i="17"/>
  <c r="W36" i="17"/>
  <c r="W37" i="17"/>
  <c r="W38" i="17"/>
  <c r="W39" i="17"/>
  <c r="W40" i="17"/>
  <c r="W41" i="17"/>
  <c r="W42" i="17"/>
  <c r="W43" i="17"/>
  <c r="W44" i="17"/>
  <c r="W45" i="17"/>
  <c r="W46" i="17"/>
  <c r="W47" i="17"/>
  <c r="W48" i="17"/>
  <c r="W49" i="17"/>
  <c r="W30" i="17"/>
  <c r="W50" i="17"/>
  <c r="X50" i="17"/>
  <c r="W51" i="17"/>
  <c r="X51" i="17"/>
  <c r="W52" i="17"/>
  <c r="X52" i="17"/>
  <c r="W53" i="17"/>
  <c r="X53" i="17"/>
  <c r="W54" i="17"/>
  <c r="X54" i="17"/>
  <c r="W55" i="17"/>
  <c r="X55" i="17"/>
  <c r="W56" i="17"/>
  <c r="X56" i="17"/>
  <c r="W57" i="17"/>
  <c r="X57" i="17"/>
  <c r="W58" i="17"/>
  <c r="X58" i="17"/>
  <c r="W59" i="17"/>
  <c r="X59" i="17"/>
  <c r="W60" i="17"/>
  <c r="X60" i="17"/>
  <c r="W61" i="17"/>
  <c r="X61" i="17"/>
  <c r="W62" i="17"/>
  <c r="X62" i="17"/>
  <c r="W63" i="17"/>
  <c r="X63" i="17"/>
  <c r="W64" i="17"/>
  <c r="X64" i="17"/>
  <c r="W65" i="17"/>
  <c r="X65" i="17"/>
  <c r="W66" i="17"/>
  <c r="X66" i="17"/>
  <c r="W67" i="17"/>
  <c r="X67" i="17"/>
  <c r="W68" i="17"/>
  <c r="X68" i="17"/>
  <c r="W69" i="17"/>
  <c r="X69" i="17"/>
  <c r="E1" i="12"/>
  <c r="L23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30" i="12"/>
  <c r="W50" i="12"/>
  <c r="X50" i="12"/>
  <c r="W51" i="12"/>
  <c r="X51" i="12"/>
  <c r="W52" i="12"/>
  <c r="X52" i="12"/>
  <c r="W53" i="12"/>
  <c r="X53" i="12"/>
  <c r="W54" i="12"/>
  <c r="X54" i="12"/>
  <c r="W55" i="12"/>
  <c r="X55" i="12"/>
  <c r="W56" i="12"/>
  <c r="X56" i="12"/>
  <c r="W57" i="12"/>
  <c r="X57" i="12"/>
  <c r="W58" i="12"/>
  <c r="X58" i="12"/>
  <c r="W59" i="12"/>
  <c r="X59" i="12"/>
  <c r="W60" i="12"/>
  <c r="X60" i="12"/>
  <c r="W61" i="12"/>
  <c r="X61" i="12"/>
  <c r="W62" i="12"/>
  <c r="X62" i="12"/>
  <c r="W63" i="12"/>
  <c r="X63" i="12"/>
  <c r="W64" i="12"/>
  <c r="X64" i="12"/>
  <c r="W65" i="12"/>
  <c r="X65" i="12"/>
  <c r="W66" i="12"/>
  <c r="X66" i="12"/>
  <c r="W67" i="12"/>
  <c r="X67" i="12"/>
  <c r="W68" i="12"/>
  <c r="X68" i="12"/>
  <c r="W69" i="12"/>
  <c r="X69" i="12"/>
  <c r="E1" i="18"/>
  <c r="L23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30" i="18"/>
  <c r="W50" i="18"/>
  <c r="X50" i="18"/>
  <c r="W51" i="18"/>
  <c r="X51" i="18"/>
  <c r="W52" i="18"/>
  <c r="X52" i="18"/>
  <c r="W53" i="18"/>
  <c r="X53" i="18"/>
  <c r="W54" i="18"/>
  <c r="X54" i="18"/>
  <c r="W55" i="18"/>
  <c r="X55" i="18"/>
  <c r="W56" i="18"/>
  <c r="X56" i="18"/>
  <c r="W57" i="18"/>
  <c r="X57" i="18"/>
  <c r="W58" i="18"/>
  <c r="X58" i="18"/>
  <c r="W59" i="18"/>
  <c r="X59" i="18"/>
  <c r="W60" i="18"/>
  <c r="X60" i="18"/>
  <c r="W61" i="18"/>
  <c r="X61" i="18"/>
  <c r="W62" i="18"/>
  <c r="X62" i="18"/>
  <c r="W63" i="18"/>
  <c r="X63" i="18"/>
  <c r="W64" i="18"/>
  <c r="X64" i="18"/>
  <c r="W65" i="18"/>
  <c r="X65" i="18"/>
  <c r="W66" i="18"/>
  <c r="X66" i="18"/>
  <c r="W67" i="18"/>
  <c r="X67" i="18"/>
  <c r="W68" i="18"/>
  <c r="X68" i="18"/>
  <c r="W69" i="18"/>
  <c r="X69" i="18"/>
  <c r="BG2" i="20"/>
  <c r="BF8" i="20"/>
  <c r="BD4" i="20"/>
  <c r="BJ5" i="20"/>
  <c r="BG8" i="20"/>
  <c r="BH2" i="20"/>
  <c r="BH8" i="20"/>
  <c r="BF2" i="20"/>
  <c r="AA16" i="20"/>
  <c r="AB16" i="20"/>
  <c r="BJ4" i="20"/>
  <c r="AA22" i="20"/>
  <c r="BE17" i="20"/>
  <c r="BD5" i="20"/>
  <c r="AB22" i="20"/>
  <c r="BE15" i="20"/>
  <c r="BD6" i="20"/>
  <c r="X19" i="20"/>
  <c r="BJ6" i="20"/>
  <c r="AE19" i="20"/>
  <c r="X20" i="20"/>
  <c r="BD16" i="20"/>
  <c r="AF19" i="20"/>
  <c r="BF16" i="20"/>
  <c r="A35" i="56" l="1"/>
  <c r="A43" i="56" s="1"/>
  <c r="D111" i="53"/>
  <c r="J51" i="56"/>
  <c r="A25" i="56"/>
  <c r="A31" i="56" s="1"/>
  <c r="D98" i="53"/>
  <c r="D94" i="53"/>
  <c r="D123" i="53"/>
  <c r="A37" i="56"/>
  <c r="D39" i="53"/>
  <c r="D31" i="53"/>
  <c r="D48" i="53"/>
  <c r="D30" i="53"/>
  <c r="D32" i="53"/>
  <c r="D44" i="53"/>
  <c r="D50" i="53"/>
  <c r="D27" i="53"/>
  <c r="D91" i="53"/>
  <c r="D368" i="53"/>
  <c r="D125" i="53"/>
  <c r="D357" i="53"/>
  <c r="D377" i="53"/>
  <c r="D113" i="53"/>
  <c r="D391" i="53"/>
  <c r="D382" i="53"/>
  <c r="D360" i="53"/>
  <c r="D422" i="53"/>
  <c r="D413" i="53"/>
  <c r="D404" i="53"/>
  <c r="D387" i="53"/>
  <c r="D378" i="53"/>
  <c r="D369" i="53"/>
  <c r="D431" i="53"/>
  <c r="D418" i="53"/>
  <c r="D409" i="53"/>
  <c r="D400" i="53"/>
  <c r="D101" i="53"/>
  <c r="D383" i="53"/>
  <c r="D374" i="53"/>
  <c r="D365" i="53"/>
  <c r="D427" i="53"/>
  <c r="D414" i="53"/>
  <c r="D405" i="53"/>
  <c r="D396" i="53"/>
  <c r="D466" i="53"/>
  <c r="D457" i="53"/>
  <c r="D444" i="53"/>
  <c r="D370" i="53"/>
  <c r="D361" i="53"/>
  <c r="D423" i="53"/>
  <c r="D410" i="53"/>
  <c r="D401" i="53"/>
  <c r="D433" i="53"/>
  <c r="D462" i="53"/>
  <c r="D453" i="53"/>
  <c r="D440" i="53"/>
  <c r="D23" i="53"/>
  <c r="D104" i="53"/>
  <c r="D239" i="53"/>
  <c r="D226" i="53"/>
  <c r="D217" i="53"/>
  <c r="D223" i="53"/>
  <c r="D270" i="53"/>
  <c r="D261" i="53"/>
  <c r="D252" i="53"/>
  <c r="D293" i="53"/>
  <c r="D281" i="53"/>
  <c r="D341" i="53"/>
  <c r="D320" i="53"/>
  <c r="D375" i="53"/>
  <c r="D366" i="53"/>
  <c r="D392" i="53"/>
  <c r="D419" i="53"/>
  <c r="D406" i="53"/>
  <c r="D397" i="53"/>
  <c r="D467" i="53"/>
  <c r="D458" i="53"/>
  <c r="D449" i="53"/>
  <c r="D436" i="53"/>
  <c r="D386" i="53"/>
  <c r="D373" i="53"/>
  <c r="D105" i="53"/>
  <c r="D116" i="53"/>
  <c r="D235" i="53"/>
  <c r="D222" i="53"/>
  <c r="D213" i="53"/>
  <c r="D279" i="53"/>
  <c r="D266" i="53"/>
  <c r="D257" i="53"/>
  <c r="D248" i="53"/>
  <c r="D371" i="53"/>
  <c r="D362" i="53"/>
  <c r="D388" i="53"/>
  <c r="D415" i="53"/>
  <c r="D402" i="53"/>
  <c r="D432" i="53"/>
  <c r="D463" i="53"/>
  <c r="D454" i="53"/>
  <c r="D445" i="53"/>
  <c r="D381" i="53"/>
  <c r="D379" i="53"/>
  <c r="D95" i="53"/>
  <c r="D127" i="53"/>
  <c r="D92" i="53"/>
  <c r="D231" i="53"/>
  <c r="D218" i="53"/>
  <c r="D209" i="53"/>
  <c r="D275" i="53"/>
  <c r="D262" i="53"/>
  <c r="D253" i="53"/>
  <c r="D244" i="53"/>
  <c r="D367" i="53"/>
  <c r="D358" i="53"/>
  <c r="D384" i="53"/>
  <c r="D411" i="53"/>
  <c r="D398" i="53"/>
  <c r="D428" i="53"/>
  <c r="D459" i="53"/>
  <c r="D450" i="53"/>
  <c r="D441" i="53"/>
  <c r="D390" i="53"/>
  <c r="D364" i="53"/>
  <c r="D96" i="53"/>
  <c r="D119" i="53"/>
  <c r="D115" i="53"/>
  <c r="D227" i="53"/>
  <c r="D214" i="53"/>
  <c r="D271" i="53"/>
  <c r="D258" i="53"/>
  <c r="D363" i="53"/>
  <c r="D393" i="53"/>
  <c r="D407" i="53"/>
  <c r="D395" i="53"/>
  <c r="D455" i="53"/>
  <c r="D446" i="53"/>
  <c r="D180" i="53"/>
  <c r="D176" i="53"/>
  <c r="D181" i="53"/>
  <c r="D185" i="53"/>
  <c r="D172" i="53"/>
  <c r="D194" i="53"/>
  <c r="D198" i="53"/>
  <c r="D133" i="53"/>
  <c r="D164" i="53"/>
  <c r="D159" i="53"/>
  <c r="D156" i="53"/>
  <c r="D155" i="53"/>
  <c r="D152" i="53"/>
  <c r="D151" i="53"/>
  <c r="D162" i="53"/>
  <c r="D143" i="53"/>
  <c r="D142" i="53"/>
  <c r="D138" i="53"/>
  <c r="D134" i="53"/>
  <c r="D163" i="53"/>
  <c r="D130" i="53"/>
  <c r="D160" i="53"/>
  <c r="D165" i="53"/>
  <c r="D106" i="53"/>
  <c r="D120" i="53"/>
  <c r="D126" i="53"/>
  <c r="D97" i="53"/>
  <c r="D99" i="53"/>
  <c r="D118" i="53"/>
  <c r="D93" i="53"/>
  <c r="D102" i="53"/>
  <c r="A41" i="56"/>
  <c r="D114" i="53"/>
  <c r="D128" i="53"/>
  <c r="A36" i="56"/>
  <c r="D110" i="53"/>
  <c r="D124" i="53"/>
  <c r="A39" i="56"/>
  <c r="D52" i="53"/>
  <c r="D35" i="53"/>
  <c r="D20" i="53"/>
  <c r="D41" i="53"/>
  <c r="D29" i="53"/>
  <c r="D38" i="53"/>
  <c r="D19" i="53"/>
  <c r="D22" i="53"/>
  <c r="D25" i="53"/>
  <c r="D21" i="53"/>
  <c r="D26" i="53"/>
  <c r="D16" i="53"/>
  <c r="D15" i="53"/>
  <c r="D46" i="53"/>
  <c r="D42" i="53"/>
  <c r="D34" i="53"/>
  <c r="D17" i="53"/>
  <c r="D47" i="53"/>
  <c r="L13" i="53"/>
  <c r="N13" i="53"/>
  <c r="J13" i="53"/>
  <c r="F13" i="53"/>
  <c r="H13" i="53"/>
  <c r="D187" i="53"/>
  <c r="D177" i="53"/>
  <c r="D169" i="53"/>
  <c r="D170" i="53"/>
  <c r="D167" i="53"/>
  <c r="D196" i="53"/>
  <c r="D175" i="53"/>
  <c r="D203" i="53"/>
  <c r="D201" i="53"/>
  <c r="D192" i="53"/>
  <c r="D171" i="53"/>
  <c r="D199" i="53"/>
  <c r="D197" i="53"/>
  <c r="D188" i="53"/>
  <c r="D182" i="53"/>
  <c r="D191" i="53"/>
  <c r="D193" i="53"/>
  <c r="D184" i="53"/>
  <c r="D190" i="53"/>
  <c r="D168" i="53"/>
  <c r="D186" i="53"/>
  <c r="D173" i="53"/>
  <c r="D195" i="53"/>
  <c r="D178" i="53"/>
  <c r="D174" i="53"/>
  <c r="D204" i="53"/>
  <c r="D183" i="53"/>
  <c r="D200" i="53"/>
  <c r="D179" i="53"/>
  <c r="D202" i="53"/>
  <c r="D189" i="53"/>
  <c r="A15" i="56"/>
  <c r="D148" i="53"/>
  <c r="D135" i="53"/>
  <c r="D157" i="53"/>
  <c r="D144" i="53"/>
  <c r="D166" i="53"/>
  <c r="D153" i="53"/>
  <c r="D140" i="53"/>
  <c r="A28" i="56"/>
  <c r="D158" i="53"/>
  <c r="D149" i="53"/>
  <c r="D136" i="53"/>
  <c r="A26" i="56"/>
  <c r="A29" i="56"/>
  <c r="D139" i="53"/>
  <c r="D161" i="53"/>
  <c r="D154" i="53"/>
  <c r="D145" i="53"/>
  <c r="D132" i="53"/>
  <c r="A30" i="56"/>
  <c r="D150" i="53"/>
  <c r="D141" i="53"/>
  <c r="D147" i="53"/>
  <c r="A27" i="56"/>
  <c r="D129" i="53"/>
  <c r="D146" i="53"/>
  <c r="D137" i="53"/>
  <c r="A38" i="56"/>
  <c r="A40" i="56"/>
  <c r="A42" i="56"/>
  <c r="D107" i="53"/>
  <c r="D121" i="53"/>
  <c r="D112" i="53"/>
  <c r="D103" i="53"/>
  <c r="D117" i="53"/>
  <c r="D108" i="53"/>
  <c r="D122" i="53"/>
  <c r="D109" i="53"/>
  <c r="A60" i="56"/>
  <c r="A58" i="56"/>
  <c r="A56" i="56"/>
  <c r="A61" i="56"/>
  <c r="A59" i="56"/>
  <c r="A57" i="56"/>
  <c r="A62" i="56"/>
  <c r="A63" i="56"/>
  <c r="D64" i="53"/>
  <c r="D77" i="53"/>
  <c r="D86" i="53"/>
  <c r="D68" i="53"/>
  <c r="D81" i="53"/>
  <c r="D90" i="53"/>
  <c r="D72" i="53"/>
  <c r="D85" i="53"/>
  <c r="D67" i="53"/>
  <c r="D76" i="53"/>
  <c r="D89" i="53"/>
  <c r="D75" i="53"/>
  <c r="D80" i="53"/>
  <c r="D54" i="53"/>
  <c r="D79" i="53"/>
  <c r="D55" i="53"/>
  <c r="D84" i="53"/>
  <c r="D58" i="53"/>
  <c r="D87" i="53"/>
  <c r="D59" i="53"/>
  <c r="D88" i="53"/>
  <c r="D62" i="53"/>
  <c r="D53" i="53"/>
  <c r="D63" i="53"/>
  <c r="D57" i="53"/>
  <c r="D66" i="53"/>
  <c r="D71" i="53"/>
  <c r="D61" i="53"/>
  <c r="D70" i="53"/>
  <c r="D83" i="53"/>
  <c r="D65" i="53"/>
  <c r="D74" i="53"/>
  <c r="D56" i="53"/>
  <c r="D69" i="53"/>
  <c r="D78" i="53"/>
  <c r="D60" i="53"/>
  <c r="D73" i="53"/>
  <c r="D82" i="53"/>
  <c r="D49" i="53"/>
  <c r="D40" i="53"/>
  <c r="D18" i="53"/>
  <c r="D45" i="53"/>
  <c r="D36" i="53"/>
  <c r="D51" i="53"/>
  <c r="A45" i="56"/>
  <c r="D37" i="53"/>
  <c r="D28" i="53"/>
  <c r="D43" i="53"/>
  <c r="D33" i="53"/>
  <c r="D24" i="53"/>
  <c r="C24" i="15"/>
  <c r="A24" i="15" s="1"/>
  <c r="A33" i="15" s="1"/>
  <c r="C11" i="20"/>
  <c r="AA18" i="20"/>
  <c r="W37" i="20"/>
  <c r="F4" i="12"/>
  <c r="C1" i="12"/>
  <c r="F7" i="26"/>
  <c r="F5" i="12"/>
  <c r="M11" i="20"/>
  <c r="C24" i="12"/>
  <c r="A24" i="12" s="1"/>
  <c r="A61" i="12" s="1"/>
  <c r="X15" i="20"/>
  <c r="AE15" i="20"/>
  <c r="C1" i="17"/>
  <c r="F7" i="17"/>
  <c r="F5" i="18"/>
  <c r="G5" i="18" s="1"/>
  <c r="C1" i="26"/>
  <c r="C1" i="18"/>
  <c r="F7" i="12"/>
  <c r="A24" i="17"/>
  <c r="A45" i="17" s="1"/>
  <c r="A68" i="17"/>
  <c r="A69" i="17"/>
  <c r="C37" i="20"/>
  <c r="Y34" i="20"/>
  <c r="X23" i="20"/>
  <c r="A24" i="18"/>
  <c r="A36" i="18" s="1"/>
  <c r="A68" i="18"/>
  <c r="A69" i="18"/>
  <c r="F7" i="18"/>
  <c r="AA4" i="20"/>
  <c r="W7" i="20"/>
  <c r="AB31" i="20"/>
  <c r="F5" i="17"/>
  <c r="C24" i="26"/>
  <c r="A24" i="26" s="1"/>
  <c r="M37" i="20"/>
  <c r="AE34" i="20"/>
  <c r="F4" i="15"/>
  <c r="F4" i="26"/>
  <c r="F4" i="18"/>
  <c r="G4" i="18" s="1"/>
  <c r="F5" i="26"/>
  <c r="A32" i="56" l="1"/>
  <c r="A33" i="56"/>
  <c r="E42" i="56"/>
  <c r="E33" i="15"/>
  <c r="C61" i="12"/>
  <c r="R61" i="12" s="1"/>
  <c r="A54" i="15"/>
  <c r="E54" i="15" s="1"/>
  <c r="A48" i="15"/>
  <c r="D48" i="15" s="1"/>
  <c r="A30" i="15"/>
  <c r="D30" i="15" s="1"/>
  <c r="A65" i="15"/>
  <c r="E65" i="15" s="1"/>
  <c r="A46" i="15"/>
  <c r="D46" i="15" s="1"/>
  <c r="A61" i="15"/>
  <c r="E61" i="15" s="1"/>
  <c r="A51" i="15"/>
  <c r="D51" i="15" s="1"/>
  <c r="A40" i="15"/>
  <c r="E40" i="15" s="1"/>
  <c r="A43" i="15"/>
  <c r="E43" i="15" s="1"/>
  <c r="A49" i="15"/>
  <c r="D49" i="15" s="1"/>
  <c r="A52" i="15"/>
  <c r="C52" i="15" s="1"/>
  <c r="R52" i="15" s="1"/>
  <c r="A32" i="15"/>
  <c r="C32" i="15" s="1"/>
  <c r="A68" i="15"/>
  <c r="D68" i="15" s="1"/>
  <c r="A60" i="15"/>
  <c r="E60" i="15" s="1"/>
  <c r="A66" i="15"/>
  <c r="E66" i="15" s="1"/>
  <c r="A69" i="15"/>
  <c r="E69" i="15" s="1"/>
  <c r="A42" i="17"/>
  <c r="C42" i="17" s="1"/>
  <c r="A19" i="56"/>
  <c r="F52" i="56" s="1"/>
  <c r="A17" i="56"/>
  <c r="F50" i="56" s="1"/>
  <c r="A22" i="56"/>
  <c r="F55" i="56" s="1"/>
  <c r="A18" i="56"/>
  <c r="D51" i="56" s="1"/>
  <c r="A16" i="56"/>
  <c r="E49" i="56" s="1"/>
  <c r="A23" i="56"/>
  <c r="D56" i="56" s="1"/>
  <c r="A21" i="56"/>
  <c r="A20" i="56"/>
  <c r="F53" i="56" s="1"/>
  <c r="F37" i="56"/>
  <c r="F36" i="56"/>
  <c r="F38" i="56"/>
  <c r="M36" i="56"/>
  <c r="L26" i="56"/>
  <c r="D38" i="56"/>
  <c r="M22" i="56"/>
  <c r="N21" i="56"/>
  <c r="N37" i="56"/>
  <c r="F42" i="56"/>
  <c r="M40" i="56"/>
  <c r="M20" i="56"/>
  <c r="L36" i="56"/>
  <c r="E38" i="56"/>
  <c r="L37" i="56"/>
  <c r="N39" i="56"/>
  <c r="E37" i="56"/>
  <c r="F56" i="56"/>
  <c r="L27" i="56"/>
  <c r="N42" i="56"/>
  <c r="M24" i="56"/>
  <c r="L42" i="56"/>
  <c r="D35" i="56"/>
  <c r="A46" i="56"/>
  <c r="A52" i="56"/>
  <c r="A50" i="56"/>
  <c r="A48" i="56"/>
  <c r="A47" i="56"/>
  <c r="A53" i="56"/>
  <c r="A51" i="56"/>
  <c r="A49" i="56"/>
  <c r="E36" i="56"/>
  <c r="N27" i="56"/>
  <c r="L38" i="56"/>
  <c r="N26" i="56"/>
  <c r="N23" i="56"/>
  <c r="N25" i="56"/>
  <c r="N36" i="56"/>
  <c r="D41" i="56"/>
  <c r="N22" i="56"/>
  <c r="N40" i="56"/>
  <c r="L40" i="56"/>
  <c r="L21" i="56"/>
  <c r="M35" i="56"/>
  <c r="L41" i="56"/>
  <c r="F49" i="56"/>
  <c r="F41" i="56"/>
  <c r="L24" i="56"/>
  <c r="F40" i="56"/>
  <c r="D53" i="56"/>
  <c r="E39" i="56"/>
  <c r="N41" i="56"/>
  <c r="D40" i="56"/>
  <c r="L25" i="56"/>
  <c r="D36" i="56"/>
  <c r="M38" i="56"/>
  <c r="M42" i="56"/>
  <c r="L35" i="56"/>
  <c r="L39" i="56"/>
  <c r="D37" i="56"/>
  <c r="E40" i="56"/>
  <c r="M39" i="56"/>
  <c r="M25" i="56"/>
  <c r="F54" i="56"/>
  <c r="D39" i="56"/>
  <c r="M27" i="56"/>
  <c r="E54" i="56"/>
  <c r="E56" i="56"/>
  <c r="N35" i="56"/>
  <c r="E35" i="56"/>
  <c r="L23" i="56"/>
  <c r="M21" i="56"/>
  <c r="E41" i="56"/>
  <c r="F39" i="56"/>
  <c r="N24" i="56"/>
  <c r="M26" i="56"/>
  <c r="M37" i="56"/>
  <c r="M41" i="56"/>
  <c r="D55" i="56"/>
  <c r="M23" i="56"/>
  <c r="N38" i="56"/>
  <c r="F35" i="56"/>
  <c r="D54" i="56"/>
  <c r="L22" i="56"/>
  <c r="D42" i="56"/>
  <c r="N20" i="56"/>
  <c r="D49" i="56"/>
  <c r="L20" i="56"/>
  <c r="A38" i="15"/>
  <c r="C38" i="15" s="1"/>
  <c r="A37" i="15"/>
  <c r="D37" i="15" s="1"/>
  <c r="A42" i="15"/>
  <c r="E42" i="15" s="1"/>
  <c r="A41" i="15"/>
  <c r="E41" i="15" s="1"/>
  <c r="A50" i="15"/>
  <c r="E50" i="15" s="1"/>
  <c r="A36" i="15"/>
  <c r="C36" i="15" s="1"/>
  <c r="H36" i="15" s="1"/>
  <c r="J36" i="15" s="1"/>
  <c r="L36" i="15" s="1"/>
  <c r="A59" i="15"/>
  <c r="D59" i="15" s="1"/>
  <c r="A44" i="15"/>
  <c r="C44" i="15" s="1"/>
  <c r="R44" i="15" s="1"/>
  <c r="A31" i="15"/>
  <c r="E31" i="15" s="1"/>
  <c r="A47" i="15"/>
  <c r="C47" i="15" s="1"/>
  <c r="R47" i="15" s="1"/>
  <c r="A34" i="15"/>
  <c r="D34" i="15" s="1"/>
  <c r="A53" i="15"/>
  <c r="E53" i="15" s="1"/>
  <c r="A64" i="15"/>
  <c r="C64" i="15" s="1"/>
  <c r="R64" i="15" s="1"/>
  <c r="A63" i="15"/>
  <c r="C63" i="15" s="1"/>
  <c r="R63" i="15" s="1"/>
  <c r="A39" i="15"/>
  <c r="C39" i="15" s="1"/>
  <c r="A57" i="15"/>
  <c r="E57" i="15" s="1"/>
  <c r="A45" i="15"/>
  <c r="C45" i="15" s="1"/>
  <c r="R45" i="15" s="1"/>
  <c r="A58" i="15"/>
  <c r="E58" i="15" s="1"/>
  <c r="A55" i="15"/>
  <c r="E55" i="15" s="1"/>
  <c r="A56" i="15"/>
  <c r="E56" i="15" s="1"/>
  <c r="A35" i="15"/>
  <c r="C35" i="15" s="1"/>
  <c r="A62" i="15"/>
  <c r="D62" i="15" s="1"/>
  <c r="A67" i="15"/>
  <c r="E67" i="15" s="1"/>
  <c r="A59" i="17"/>
  <c r="D59" i="17" s="1"/>
  <c r="A41" i="17"/>
  <c r="C41" i="17" s="1"/>
  <c r="A39" i="17"/>
  <c r="C39" i="17" s="1"/>
  <c r="A34" i="12"/>
  <c r="C34" i="12" s="1"/>
  <c r="G34" i="12" s="1"/>
  <c r="I34" i="12" s="1"/>
  <c r="K34" i="12" s="1"/>
  <c r="A59" i="12"/>
  <c r="E59" i="12" s="1"/>
  <c r="A52" i="12"/>
  <c r="E52" i="12" s="1"/>
  <c r="A48" i="12"/>
  <c r="C48" i="12" s="1"/>
  <c r="R48" i="12" s="1"/>
  <c r="A56" i="12"/>
  <c r="C56" i="12" s="1"/>
  <c r="R56" i="12" s="1"/>
  <c r="A60" i="12"/>
  <c r="C60" i="12" s="1"/>
  <c r="R60" i="12" s="1"/>
  <c r="A44" i="12"/>
  <c r="C44" i="12" s="1"/>
  <c r="A49" i="12"/>
  <c r="E49" i="12" s="1"/>
  <c r="D61" i="12"/>
  <c r="A58" i="12"/>
  <c r="C58" i="12" s="1"/>
  <c r="R58" i="12" s="1"/>
  <c r="A31" i="12"/>
  <c r="C31" i="12" s="1"/>
  <c r="A53" i="12"/>
  <c r="C53" i="12" s="1"/>
  <c r="R53" i="12" s="1"/>
  <c r="E61" i="12"/>
  <c r="A65" i="12"/>
  <c r="C65" i="12" s="1"/>
  <c r="R65" i="12" s="1"/>
  <c r="A42" i="12"/>
  <c r="C42" i="12" s="1"/>
  <c r="A45" i="12"/>
  <c r="D45" i="12" s="1"/>
  <c r="A66" i="12"/>
  <c r="D66" i="12" s="1"/>
  <c r="A57" i="12"/>
  <c r="D57" i="12" s="1"/>
  <c r="A39" i="18"/>
  <c r="D39" i="18" s="1"/>
  <c r="A64" i="12"/>
  <c r="E64" i="12" s="1"/>
  <c r="A68" i="12"/>
  <c r="C68" i="12" s="1"/>
  <c r="U68" i="12" s="1"/>
  <c r="Y68" i="12" s="1"/>
  <c r="A43" i="12"/>
  <c r="C43" i="12" s="1"/>
  <c r="A49" i="18"/>
  <c r="C49" i="18" s="1"/>
  <c r="R49" i="18" s="1"/>
  <c r="A45" i="18"/>
  <c r="E45" i="18" s="1"/>
  <c r="A63" i="12"/>
  <c r="E63" i="12" s="1"/>
  <c r="A46" i="12"/>
  <c r="D46" i="12" s="1"/>
  <c r="A67" i="12"/>
  <c r="D67" i="12" s="1"/>
  <c r="A37" i="12"/>
  <c r="C37" i="12" s="1"/>
  <c r="A38" i="12"/>
  <c r="D38" i="12" s="1"/>
  <c r="A55" i="12"/>
  <c r="D55" i="12" s="1"/>
  <c r="A41" i="12"/>
  <c r="C41" i="12" s="1"/>
  <c r="A51" i="12"/>
  <c r="D51" i="12" s="1"/>
  <c r="A47" i="12"/>
  <c r="E47" i="12" s="1"/>
  <c r="A40" i="12"/>
  <c r="D40" i="12" s="1"/>
  <c r="A36" i="12"/>
  <c r="C36" i="12" s="1"/>
  <c r="A62" i="12"/>
  <c r="D62" i="12" s="1"/>
  <c r="A32" i="12"/>
  <c r="C32" i="12" s="1"/>
  <c r="Z32" i="12" s="1"/>
  <c r="C33" i="15"/>
  <c r="A50" i="12"/>
  <c r="A54" i="12"/>
  <c r="C54" i="12" s="1"/>
  <c r="R54" i="12" s="1"/>
  <c r="A35" i="12"/>
  <c r="C35" i="12" s="1"/>
  <c r="H35" i="12" s="1"/>
  <c r="J35" i="12" s="1"/>
  <c r="L35" i="12" s="1"/>
  <c r="A30" i="12"/>
  <c r="D33" i="15"/>
  <c r="A39" i="12"/>
  <c r="E39" i="12" s="1"/>
  <c r="A69" i="12"/>
  <c r="E69" i="12" s="1"/>
  <c r="A33" i="12"/>
  <c r="C33" i="12" s="1"/>
  <c r="G33" i="12" s="1"/>
  <c r="I33" i="12" s="1"/>
  <c r="K33" i="12" s="1"/>
  <c r="A41" i="18"/>
  <c r="C41" i="18" s="1"/>
  <c r="A44" i="18"/>
  <c r="C44" i="18" s="1"/>
  <c r="A37" i="17"/>
  <c r="C37" i="17" s="1"/>
  <c r="A47" i="18"/>
  <c r="C47" i="18" s="1"/>
  <c r="R47" i="18" s="1"/>
  <c r="A42" i="18"/>
  <c r="E42" i="18" s="1"/>
  <c r="A48" i="18"/>
  <c r="D48" i="18" s="1"/>
  <c r="A48" i="17"/>
  <c r="D48" i="17" s="1"/>
  <c r="A34" i="18"/>
  <c r="E34" i="18" s="1"/>
  <c r="D68" i="18"/>
  <c r="E68" i="18"/>
  <c r="C68" i="18"/>
  <c r="R68" i="18" s="1"/>
  <c r="A56" i="18"/>
  <c r="A58" i="18"/>
  <c r="A60" i="18"/>
  <c r="A62" i="18"/>
  <c r="A64" i="18"/>
  <c r="A66" i="18"/>
  <c r="A31" i="18"/>
  <c r="A30" i="18"/>
  <c r="A35" i="18"/>
  <c r="A33" i="18"/>
  <c r="A61" i="18"/>
  <c r="A51" i="18"/>
  <c r="A37" i="18"/>
  <c r="A59" i="18"/>
  <c r="A63" i="18"/>
  <c r="A55" i="18"/>
  <c r="A53" i="18"/>
  <c r="A57" i="18"/>
  <c r="A67" i="18"/>
  <c r="A65" i="18"/>
  <c r="A32" i="18"/>
  <c r="A52" i="18"/>
  <c r="A50" i="18"/>
  <c r="A54" i="18"/>
  <c r="A38" i="17"/>
  <c r="A43" i="17"/>
  <c r="A36" i="17"/>
  <c r="A50" i="17"/>
  <c r="A40" i="17"/>
  <c r="A52" i="17"/>
  <c r="A54" i="17"/>
  <c r="A56" i="17"/>
  <c r="A62" i="17"/>
  <c r="A34" i="17"/>
  <c r="A60" i="17"/>
  <c r="A66" i="17"/>
  <c r="A58" i="17"/>
  <c r="A64" i="17"/>
  <c r="A31" i="17"/>
  <c r="A30" i="17"/>
  <c r="A35" i="17"/>
  <c r="A51" i="17"/>
  <c r="A33" i="17"/>
  <c r="A55" i="17"/>
  <c r="A53" i="17"/>
  <c r="A63" i="17"/>
  <c r="A57" i="17"/>
  <c r="A61" i="17"/>
  <c r="A65" i="17"/>
  <c r="A49" i="17"/>
  <c r="A67" i="17"/>
  <c r="A32" i="17"/>
  <c r="A46" i="17"/>
  <c r="D68" i="17"/>
  <c r="E68" i="17"/>
  <c r="C68" i="17"/>
  <c r="E69" i="18"/>
  <c r="D69" i="18"/>
  <c r="E69" i="17"/>
  <c r="C69" i="17"/>
  <c r="D69" i="17"/>
  <c r="C69" i="18"/>
  <c r="A40" i="18"/>
  <c r="E40" i="18" s="1"/>
  <c r="A47" i="17"/>
  <c r="D47" i="17" s="1"/>
  <c r="A43" i="18"/>
  <c r="C43" i="18" s="1"/>
  <c r="A38" i="18"/>
  <c r="D38" i="18" s="1"/>
  <c r="A44" i="17"/>
  <c r="D44" i="17" s="1"/>
  <c r="A46" i="18"/>
  <c r="C46" i="18" s="1"/>
  <c r="R46" i="18" s="1"/>
  <c r="C45" i="17"/>
  <c r="R45" i="17" s="1"/>
  <c r="E45" i="17"/>
  <c r="D45" i="17"/>
  <c r="C36" i="18"/>
  <c r="E36" i="18"/>
  <c r="D36" i="18"/>
  <c r="A49" i="26"/>
  <c r="A46" i="26"/>
  <c r="A43" i="26"/>
  <c r="A48" i="26"/>
  <c r="A45" i="26"/>
  <c r="A42" i="26"/>
  <c r="A40" i="26"/>
  <c r="A32" i="26"/>
  <c r="A65" i="26"/>
  <c r="A55" i="26"/>
  <c r="A39" i="26"/>
  <c r="A33" i="26"/>
  <c r="A30" i="26"/>
  <c r="A37" i="26"/>
  <c r="A31" i="26"/>
  <c r="A53" i="26"/>
  <c r="A35" i="26"/>
  <c r="A44" i="26"/>
  <c r="A57" i="26"/>
  <c r="A51" i="26"/>
  <c r="A61" i="26"/>
  <c r="A59" i="26"/>
  <c r="A69" i="26"/>
  <c r="A63" i="26"/>
  <c r="A52" i="26"/>
  <c r="A50" i="26"/>
  <c r="A41" i="26"/>
  <c r="A60" i="26"/>
  <c r="A58" i="26"/>
  <c r="A64" i="26"/>
  <c r="A62" i="26"/>
  <c r="A47" i="26"/>
  <c r="A38" i="26"/>
  <c r="A68" i="26"/>
  <c r="A66" i="26"/>
  <c r="A54" i="26"/>
  <c r="A67" i="26"/>
  <c r="A56" i="26"/>
  <c r="A34" i="26"/>
  <c r="A36" i="26"/>
  <c r="E53" i="56" l="1"/>
  <c r="E52" i="56"/>
  <c r="D50" i="56"/>
  <c r="C54" i="15"/>
  <c r="R54" i="15" s="1"/>
  <c r="D54" i="15"/>
  <c r="C30" i="15"/>
  <c r="M15" i="20" s="1"/>
  <c r="C58" i="15"/>
  <c r="R58" i="15" s="1"/>
  <c r="D58" i="15"/>
  <c r="C66" i="15"/>
  <c r="R66" i="15" s="1"/>
  <c r="E30" i="15"/>
  <c r="O30" i="15" s="1"/>
  <c r="Q15" i="20" s="1"/>
  <c r="D66" i="15"/>
  <c r="C69" i="15"/>
  <c r="P69" i="15" s="1"/>
  <c r="E37" i="15"/>
  <c r="C59" i="15"/>
  <c r="R59" i="15" s="1"/>
  <c r="E59" i="15"/>
  <c r="C68" i="15"/>
  <c r="U68" i="15" s="1"/>
  <c r="Y68" i="15" s="1"/>
  <c r="E68" i="15"/>
  <c r="C48" i="15"/>
  <c r="R48" i="15" s="1"/>
  <c r="C60" i="15"/>
  <c r="R60" i="15" s="1"/>
  <c r="D60" i="15"/>
  <c r="U61" i="12"/>
  <c r="Y61" i="12" s="1"/>
  <c r="F51" i="56"/>
  <c r="G51" i="56" s="1"/>
  <c r="E55" i="56"/>
  <c r="E57" i="56" s="1"/>
  <c r="C40" i="15"/>
  <c r="G40" i="15" s="1"/>
  <c r="I40" i="15" s="1"/>
  <c r="K40" i="15" s="1"/>
  <c r="D52" i="56"/>
  <c r="G52" i="56" s="1"/>
  <c r="E50" i="56"/>
  <c r="E51" i="56"/>
  <c r="D43" i="15"/>
  <c r="O69" i="18"/>
  <c r="R69" i="18"/>
  <c r="E63" i="15"/>
  <c r="D63" i="15"/>
  <c r="O40" i="56"/>
  <c r="E48" i="15"/>
  <c r="D64" i="15"/>
  <c r="E64" i="15"/>
  <c r="E42" i="17"/>
  <c r="D53" i="20" s="1"/>
  <c r="D42" i="17"/>
  <c r="G56" i="56"/>
  <c r="G54" i="56"/>
  <c r="G40" i="56"/>
  <c r="O23" i="56"/>
  <c r="O21" i="56"/>
  <c r="D42" i="15"/>
  <c r="C42" i="15"/>
  <c r="D38" i="15"/>
  <c r="M23" i="20" s="1"/>
  <c r="D40" i="15"/>
  <c r="C37" i="15"/>
  <c r="M22" i="20" s="1"/>
  <c r="E38" i="15"/>
  <c r="D39" i="15"/>
  <c r="M24" i="20" s="1"/>
  <c r="E39" i="15"/>
  <c r="N24" i="20" s="1"/>
  <c r="C43" i="15"/>
  <c r="R43" i="15" s="1"/>
  <c r="D34" i="12"/>
  <c r="C19" i="20" s="1"/>
  <c r="E34" i="12"/>
  <c r="D19" i="20" s="1"/>
  <c r="C52" i="12"/>
  <c r="R52" i="12" s="1"/>
  <c r="D52" i="12"/>
  <c r="D65" i="12"/>
  <c r="C49" i="15"/>
  <c r="C50" i="15"/>
  <c r="D35" i="15"/>
  <c r="M20" i="20" s="1"/>
  <c r="D50" i="15"/>
  <c r="D67" i="15"/>
  <c r="E52" i="15"/>
  <c r="C67" i="15"/>
  <c r="C53" i="15"/>
  <c r="C41" i="15"/>
  <c r="E36" i="15"/>
  <c r="N21" i="20" s="1"/>
  <c r="D65" i="15"/>
  <c r="D32" i="15"/>
  <c r="M17" i="20" s="1"/>
  <c r="D36" i="15"/>
  <c r="D53" i="15"/>
  <c r="D60" i="12"/>
  <c r="D47" i="18"/>
  <c r="W58" i="20" s="1"/>
  <c r="E32" i="15"/>
  <c r="N17" i="20" s="1"/>
  <c r="D52" i="15"/>
  <c r="E45" i="15"/>
  <c r="N30" i="20" s="1"/>
  <c r="D69" i="15"/>
  <c r="C65" i="15"/>
  <c r="E49" i="15"/>
  <c r="D45" i="15"/>
  <c r="D41" i="15"/>
  <c r="C55" i="15"/>
  <c r="C51" i="15"/>
  <c r="D61" i="15"/>
  <c r="C46" i="15"/>
  <c r="R46" i="15" s="1"/>
  <c r="C61" i="15"/>
  <c r="E46" i="15"/>
  <c r="E51" i="15"/>
  <c r="E62" i="15"/>
  <c r="D42" i="18"/>
  <c r="D48" i="12"/>
  <c r="C33" i="20" s="1"/>
  <c r="E48" i="12"/>
  <c r="D33" i="20" s="1"/>
  <c r="E65" i="12"/>
  <c r="E38" i="12"/>
  <c r="D37" i="17"/>
  <c r="C48" i="20" s="1"/>
  <c r="G55" i="56"/>
  <c r="G53" i="56"/>
  <c r="G49" i="56"/>
  <c r="O42" i="56"/>
  <c r="O37" i="56"/>
  <c r="O39" i="56"/>
  <c r="O35" i="56"/>
  <c r="O36" i="56"/>
  <c r="O41" i="56"/>
  <c r="O38" i="56"/>
  <c r="G41" i="56"/>
  <c r="O20" i="56"/>
  <c r="G37" i="56"/>
  <c r="G38" i="56"/>
  <c r="O26" i="56"/>
  <c r="G39" i="56"/>
  <c r="O27" i="56"/>
  <c r="G42" i="56"/>
  <c r="G35" i="56"/>
  <c r="G36" i="56"/>
  <c r="O25" i="56"/>
  <c r="O24" i="56"/>
  <c r="O22" i="56"/>
  <c r="D23" i="56"/>
  <c r="E23" i="56"/>
  <c r="F23" i="56"/>
  <c r="D25" i="56"/>
  <c r="F25" i="56"/>
  <c r="E25" i="56"/>
  <c r="E24" i="56"/>
  <c r="D24" i="56"/>
  <c r="F24" i="56"/>
  <c r="E21" i="56"/>
  <c r="F21" i="56"/>
  <c r="D21" i="56"/>
  <c r="E22" i="56"/>
  <c r="F22" i="56"/>
  <c r="D22" i="56"/>
  <c r="F26" i="56"/>
  <c r="D26" i="56"/>
  <c r="E26" i="56"/>
  <c r="E20" i="56"/>
  <c r="F20" i="56"/>
  <c r="D20" i="56"/>
  <c r="D27" i="56"/>
  <c r="E27" i="56"/>
  <c r="F27" i="56"/>
  <c r="G36" i="15"/>
  <c r="I36" i="15" s="1"/>
  <c r="K36" i="15" s="1"/>
  <c r="M36" i="15" s="1"/>
  <c r="O21" i="20" s="1"/>
  <c r="E43" i="56"/>
  <c r="F43" i="56"/>
  <c r="N28" i="56"/>
  <c r="M28" i="56"/>
  <c r="M43" i="56"/>
  <c r="N43" i="56"/>
  <c r="D57" i="15"/>
  <c r="E35" i="15"/>
  <c r="E34" i="15"/>
  <c r="E47" i="15"/>
  <c r="N32" i="20" s="1"/>
  <c r="E44" i="15"/>
  <c r="N29" i="20" s="1"/>
  <c r="D31" i="15"/>
  <c r="C34" i="15"/>
  <c r="H34" i="15" s="1"/>
  <c r="J34" i="15" s="1"/>
  <c r="L34" i="15" s="1"/>
  <c r="D44" i="15"/>
  <c r="D47" i="15"/>
  <c r="C31" i="15"/>
  <c r="D55" i="15"/>
  <c r="C62" i="15"/>
  <c r="C57" i="15"/>
  <c r="E37" i="17"/>
  <c r="D48" i="20" s="1"/>
  <c r="C38" i="12"/>
  <c r="E41" i="17"/>
  <c r="D52" i="20" s="1"/>
  <c r="E60" i="12"/>
  <c r="C59" i="17"/>
  <c r="D41" i="17"/>
  <c r="C52" i="20" s="1"/>
  <c r="D49" i="12"/>
  <c r="E31" i="12"/>
  <c r="D16" i="20" s="1"/>
  <c r="D56" i="15"/>
  <c r="E39" i="17"/>
  <c r="D50" i="20" s="1"/>
  <c r="D58" i="12"/>
  <c r="C56" i="15"/>
  <c r="D39" i="17"/>
  <c r="E58" i="12"/>
  <c r="E59" i="17"/>
  <c r="C49" i="12"/>
  <c r="R49" i="12" s="1"/>
  <c r="D64" i="12"/>
  <c r="D47" i="12"/>
  <c r="E55" i="12"/>
  <c r="C64" i="12"/>
  <c r="R64" i="12" s="1"/>
  <c r="D59" i="12"/>
  <c r="C51" i="12"/>
  <c r="C47" i="12"/>
  <c r="R47" i="12" s="1"/>
  <c r="E41" i="12"/>
  <c r="C59" i="12"/>
  <c r="E51" i="12"/>
  <c r="E46" i="12"/>
  <c r="E39" i="18"/>
  <c r="D56" i="12"/>
  <c r="D41" i="12"/>
  <c r="C26" i="20" s="1"/>
  <c r="C39" i="18"/>
  <c r="E56" i="12"/>
  <c r="D68" i="12"/>
  <c r="C55" i="12"/>
  <c r="C46" i="12"/>
  <c r="C42" i="18"/>
  <c r="C48" i="17"/>
  <c r="R48" i="17" s="1"/>
  <c r="D36" i="12"/>
  <c r="E68" i="12"/>
  <c r="D45" i="18"/>
  <c r="E36" i="12"/>
  <c r="D21" i="20" s="1"/>
  <c r="D53" i="12"/>
  <c r="D49" i="18"/>
  <c r="E53" i="12"/>
  <c r="D44" i="12"/>
  <c r="D43" i="12"/>
  <c r="E49" i="18"/>
  <c r="D31" i="12"/>
  <c r="E44" i="12"/>
  <c r="D37" i="12"/>
  <c r="D42" i="12"/>
  <c r="E44" i="18"/>
  <c r="X55" i="20" s="1"/>
  <c r="E37" i="12"/>
  <c r="D22" i="20" s="1"/>
  <c r="D35" i="12"/>
  <c r="C20" i="20" s="1"/>
  <c r="E35" i="12"/>
  <c r="D20" i="20" s="1"/>
  <c r="C66" i="12"/>
  <c r="R66" i="12" s="1"/>
  <c r="E57" i="12"/>
  <c r="C45" i="12"/>
  <c r="E42" i="12"/>
  <c r="C57" i="12"/>
  <c r="R57" i="12" s="1"/>
  <c r="E45" i="12"/>
  <c r="G35" i="12"/>
  <c r="I35" i="12" s="1"/>
  <c r="K35" i="12" s="1"/>
  <c r="M35" i="12" s="1"/>
  <c r="E20" i="20" s="1"/>
  <c r="O33" i="15"/>
  <c r="U33" i="15" s="1"/>
  <c r="D44" i="18"/>
  <c r="R44" i="18" s="1"/>
  <c r="D40" i="18"/>
  <c r="E48" i="17"/>
  <c r="E66" i="12"/>
  <c r="C40" i="18"/>
  <c r="E47" i="18"/>
  <c r="X58" i="20" s="1"/>
  <c r="C40" i="12"/>
  <c r="C45" i="18"/>
  <c r="E43" i="12"/>
  <c r="D28" i="20" s="1"/>
  <c r="G33" i="15"/>
  <c r="I33" i="15" s="1"/>
  <c r="K33" i="15" s="1"/>
  <c r="H32" i="12"/>
  <c r="J32" i="12" s="1"/>
  <c r="L32" i="12" s="1"/>
  <c r="D69" i="12"/>
  <c r="H33" i="15"/>
  <c r="J33" i="15" s="1"/>
  <c r="L33" i="15" s="1"/>
  <c r="C67" i="12"/>
  <c r="R67" i="12" s="1"/>
  <c r="N18" i="20"/>
  <c r="E67" i="12"/>
  <c r="G32" i="12"/>
  <c r="I32" i="12" s="1"/>
  <c r="K32" i="12" s="1"/>
  <c r="D32" i="12"/>
  <c r="C17" i="20" s="1"/>
  <c r="C39" i="12"/>
  <c r="D39" i="12"/>
  <c r="E62" i="12"/>
  <c r="D63" i="12"/>
  <c r="E43" i="18"/>
  <c r="C63" i="12"/>
  <c r="C62" i="12"/>
  <c r="R62" i="12" s="1"/>
  <c r="E40" i="12"/>
  <c r="E46" i="18"/>
  <c r="D43" i="18"/>
  <c r="W54" i="20" s="1"/>
  <c r="D46" i="18"/>
  <c r="W57" i="20" s="1"/>
  <c r="E32" i="12"/>
  <c r="C44" i="17"/>
  <c r="E44" i="17"/>
  <c r="F33" i="15"/>
  <c r="Z33" i="15" s="1"/>
  <c r="E47" i="17"/>
  <c r="D34" i="18"/>
  <c r="M18" i="20"/>
  <c r="C34" i="18"/>
  <c r="X45" i="20" s="1"/>
  <c r="U54" i="12"/>
  <c r="Y54" i="12" s="1"/>
  <c r="C47" i="17"/>
  <c r="R47" i="17" s="1"/>
  <c r="C48" i="18"/>
  <c r="D54" i="12"/>
  <c r="E54" i="12"/>
  <c r="U69" i="18"/>
  <c r="Y69" i="18" s="1"/>
  <c r="E48" i="18"/>
  <c r="C69" i="12"/>
  <c r="U69" i="12" s="1"/>
  <c r="Y69" i="12" s="1"/>
  <c r="D50" i="12"/>
  <c r="C50" i="12"/>
  <c r="R50" i="12" s="1"/>
  <c r="E50" i="12"/>
  <c r="D33" i="12"/>
  <c r="C18" i="20" s="1"/>
  <c r="E33" i="12"/>
  <c r="E41" i="18"/>
  <c r="H33" i="12"/>
  <c r="J33" i="12" s="1"/>
  <c r="L33" i="12" s="1"/>
  <c r="M33" i="12" s="1"/>
  <c r="D41" i="18"/>
  <c r="W52" i="20" s="1"/>
  <c r="D30" i="12"/>
  <c r="C30" i="12"/>
  <c r="E30" i="12"/>
  <c r="H34" i="12"/>
  <c r="J34" i="12" s="1"/>
  <c r="L34" i="12" s="1"/>
  <c r="M34" i="12" s="1"/>
  <c r="E19" i="20" s="1"/>
  <c r="E38" i="18"/>
  <c r="Q69" i="18"/>
  <c r="P69" i="18"/>
  <c r="E51" i="17"/>
  <c r="D51" i="17"/>
  <c r="C51" i="17"/>
  <c r="R51" i="17" s="1"/>
  <c r="D52" i="17"/>
  <c r="E52" i="17"/>
  <c r="C52" i="17"/>
  <c r="R52" i="17" s="1"/>
  <c r="D57" i="18"/>
  <c r="E57" i="18"/>
  <c r="C57" i="18"/>
  <c r="R57" i="18" s="1"/>
  <c r="E66" i="18"/>
  <c r="C66" i="18"/>
  <c r="R66" i="18" s="1"/>
  <c r="D66" i="18"/>
  <c r="E46" i="17"/>
  <c r="C46" i="17"/>
  <c r="R46" i="17" s="1"/>
  <c r="D46" i="17"/>
  <c r="D35" i="17"/>
  <c r="C35" i="17"/>
  <c r="E35" i="17"/>
  <c r="E40" i="17"/>
  <c r="C40" i="17"/>
  <c r="D40" i="17"/>
  <c r="C53" i="18"/>
  <c r="R53" i="18" s="1"/>
  <c r="E53" i="18"/>
  <c r="D53" i="18"/>
  <c r="E64" i="18"/>
  <c r="C64" i="18"/>
  <c r="R64" i="18" s="1"/>
  <c r="D64" i="18"/>
  <c r="O69" i="17"/>
  <c r="P69" i="17"/>
  <c r="Q69" i="17"/>
  <c r="U69" i="17"/>
  <c r="Y69" i="17" s="1"/>
  <c r="D67" i="17"/>
  <c r="E67" i="17"/>
  <c r="C67" i="17"/>
  <c r="R67" i="17" s="1"/>
  <c r="C36" i="17"/>
  <c r="E36" i="17"/>
  <c r="D36" i="17"/>
  <c r="E63" i="18"/>
  <c r="D63" i="18"/>
  <c r="C63" i="18"/>
  <c r="R63" i="18" s="1"/>
  <c r="C38" i="18"/>
  <c r="E49" i="17"/>
  <c r="C49" i="17"/>
  <c r="R49" i="17" s="1"/>
  <c r="D49" i="17"/>
  <c r="D64" i="17"/>
  <c r="C64" i="17"/>
  <c r="R64" i="17" s="1"/>
  <c r="E64" i="17"/>
  <c r="E43" i="17"/>
  <c r="C43" i="17"/>
  <c r="R43" i="17" s="1"/>
  <c r="D43" i="17"/>
  <c r="E59" i="18"/>
  <c r="D59" i="18"/>
  <c r="C59" i="18"/>
  <c r="R59" i="18" s="1"/>
  <c r="D58" i="18"/>
  <c r="C58" i="18"/>
  <c r="R58" i="18" s="1"/>
  <c r="E58" i="18"/>
  <c r="D55" i="18"/>
  <c r="C55" i="18"/>
  <c r="R55" i="18" s="1"/>
  <c r="E55" i="18"/>
  <c r="D31" i="17"/>
  <c r="C31" i="17"/>
  <c r="E31" i="17"/>
  <c r="C60" i="18"/>
  <c r="R60" i="18" s="1"/>
  <c r="E60" i="18"/>
  <c r="D60" i="18"/>
  <c r="U58" i="12"/>
  <c r="Y58" i="12" s="1"/>
  <c r="C65" i="17"/>
  <c r="R65" i="17" s="1"/>
  <c r="E65" i="17"/>
  <c r="D65" i="17"/>
  <c r="C58" i="17"/>
  <c r="R58" i="17" s="1"/>
  <c r="D58" i="17"/>
  <c r="E58" i="17"/>
  <c r="E38" i="17"/>
  <c r="D38" i="17"/>
  <c r="C38" i="17"/>
  <c r="D37" i="18"/>
  <c r="E37" i="18"/>
  <c r="C37" i="18"/>
  <c r="C56" i="18"/>
  <c r="R56" i="18" s="1"/>
  <c r="E56" i="18"/>
  <c r="D56" i="18"/>
  <c r="C62" i="18"/>
  <c r="R62" i="18" s="1"/>
  <c r="E62" i="18"/>
  <c r="D62" i="18"/>
  <c r="H31" i="12"/>
  <c r="J31" i="12" s="1"/>
  <c r="L31" i="12" s="1"/>
  <c r="G31" i="12"/>
  <c r="I31" i="12" s="1"/>
  <c r="K31" i="12" s="1"/>
  <c r="C61" i="17"/>
  <c r="R61" i="17" s="1"/>
  <c r="D61" i="17"/>
  <c r="E61" i="17"/>
  <c r="D66" i="17"/>
  <c r="E66" i="17"/>
  <c r="C66" i="17"/>
  <c r="R66" i="17" s="1"/>
  <c r="D54" i="18"/>
  <c r="C54" i="18"/>
  <c r="R54" i="18" s="1"/>
  <c r="E54" i="18"/>
  <c r="C51" i="18"/>
  <c r="R51" i="18" s="1"/>
  <c r="E51" i="18"/>
  <c r="D51" i="18"/>
  <c r="O68" i="17"/>
  <c r="P68" i="17"/>
  <c r="Q68" i="17"/>
  <c r="U68" i="17"/>
  <c r="Y68" i="17" s="1"/>
  <c r="D57" i="17"/>
  <c r="E57" i="17"/>
  <c r="C57" i="17"/>
  <c r="R57" i="17" s="1"/>
  <c r="D60" i="17"/>
  <c r="E60" i="17"/>
  <c r="C60" i="17"/>
  <c r="R60" i="17" s="1"/>
  <c r="D50" i="18"/>
  <c r="E50" i="18"/>
  <c r="C50" i="18"/>
  <c r="R50" i="18" s="1"/>
  <c r="D61" i="18"/>
  <c r="E61" i="18"/>
  <c r="C61" i="18"/>
  <c r="R61" i="18" s="1"/>
  <c r="E63" i="17"/>
  <c r="D63" i="17"/>
  <c r="C63" i="17"/>
  <c r="R63" i="17" s="1"/>
  <c r="C34" i="17"/>
  <c r="D34" i="17"/>
  <c r="E34" i="17"/>
  <c r="C52" i="18"/>
  <c r="R52" i="18" s="1"/>
  <c r="E52" i="18"/>
  <c r="D52" i="18"/>
  <c r="D33" i="18"/>
  <c r="C33" i="18"/>
  <c r="E33" i="18"/>
  <c r="D50" i="17"/>
  <c r="E50" i="17"/>
  <c r="C50" i="17"/>
  <c r="R50" i="17" s="1"/>
  <c r="D53" i="17"/>
  <c r="C53" i="17"/>
  <c r="R53" i="17" s="1"/>
  <c r="E53" i="17"/>
  <c r="D62" i="17"/>
  <c r="C62" i="17"/>
  <c r="R62" i="17" s="1"/>
  <c r="E62" i="17"/>
  <c r="D32" i="18"/>
  <c r="C32" i="18"/>
  <c r="E32" i="18"/>
  <c r="D35" i="18"/>
  <c r="C35" i="18"/>
  <c r="E35" i="18"/>
  <c r="Q68" i="18"/>
  <c r="O68" i="18"/>
  <c r="P68" i="18"/>
  <c r="U68" i="18"/>
  <c r="Y68" i="18" s="1"/>
  <c r="D32" i="17"/>
  <c r="C32" i="17"/>
  <c r="E32" i="17"/>
  <c r="D55" i="17"/>
  <c r="E55" i="17"/>
  <c r="C55" i="17"/>
  <c r="R55" i="17" s="1"/>
  <c r="E56" i="17"/>
  <c r="D56" i="17"/>
  <c r="C56" i="17"/>
  <c r="R56" i="17" s="1"/>
  <c r="E65" i="18"/>
  <c r="D65" i="18"/>
  <c r="C65" i="18"/>
  <c r="R65" i="18" s="1"/>
  <c r="D30" i="18"/>
  <c r="E30" i="18"/>
  <c r="C30" i="18"/>
  <c r="D30" i="17"/>
  <c r="C30" i="17"/>
  <c r="E30" i="17"/>
  <c r="C33" i="17"/>
  <c r="D33" i="17"/>
  <c r="E33" i="17"/>
  <c r="C54" i="17"/>
  <c r="R54" i="17" s="1"/>
  <c r="D54" i="17"/>
  <c r="E54" i="17"/>
  <c r="D67" i="18"/>
  <c r="C67" i="18"/>
  <c r="R67" i="18" s="1"/>
  <c r="E67" i="18"/>
  <c r="C31" i="18"/>
  <c r="D31" i="18"/>
  <c r="E31" i="18"/>
  <c r="G39" i="17"/>
  <c r="I39" i="17" s="1"/>
  <c r="K39" i="17" s="1"/>
  <c r="H39" i="17"/>
  <c r="J39" i="17" s="1"/>
  <c r="L39" i="17" s="1"/>
  <c r="E62" i="26"/>
  <c r="C62" i="26"/>
  <c r="R62" i="26" s="1"/>
  <c r="D62" i="26"/>
  <c r="E56" i="26"/>
  <c r="D56" i="26"/>
  <c r="C56" i="26"/>
  <c r="R56" i="26" s="1"/>
  <c r="C50" i="26"/>
  <c r="R50" i="26" s="1"/>
  <c r="E50" i="26"/>
  <c r="D50" i="26"/>
  <c r="C46" i="26"/>
  <c r="R46" i="26" s="1"/>
  <c r="D46" i="26"/>
  <c r="E46" i="26"/>
  <c r="C30" i="26"/>
  <c r="E30" i="26"/>
  <c r="D30" i="26"/>
  <c r="E54" i="26"/>
  <c r="C54" i="26"/>
  <c r="R54" i="26" s="1"/>
  <c r="D54" i="26"/>
  <c r="O63" i="15"/>
  <c r="P63" i="15"/>
  <c r="Q63" i="15"/>
  <c r="U63" i="15"/>
  <c r="Y63" i="15" s="1"/>
  <c r="U60" i="12"/>
  <c r="Y60" i="12" s="1"/>
  <c r="D44" i="26"/>
  <c r="C44" i="26"/>
  <c r="R44" i="26" s="1"/>
  <c r="E44" i="26"/>
  <c r="C42" i="26"/>
  <c r="D42" i="26"/>
  <c r="E42" i="26"/>
  <c r="D37" i="26"/>
  <c r="C37" i="26"/>
  <c r="E37" i="26"/>
  <c r="C67" i="26"/>
  <c r="R67" i="26" s="1"/>
  <c r="E67" i="26"/>
  <c r="D67" i="26"/>
  <c r="E52" i="26"/>
  <c r="D52" i="26"/>
  <c r="C52" i="26"/>
  <c r="R52" i="26" s="1"/>
  <c r="C49" i="26"/>
  <c r="R49" i="26" s="1"/>
  <c r="E49" i="26"/>
  <c r="D49" i="26"/>
  <c r="H41" i="17"/>
  <c r="J41" i="17" s="1"/>
  <c r="L41" i="17" s="1"/>
  <c r="G41" i="17"/>
  <c r="I41" i="17" s="1"/>
  <c r="K41" i="17" s="1"/>
  <c r="H48" i="12"/>
  <c r="J48" i="12" s="1"/>
  <c r="L48" i="12" s="1"/>
  <c r="G48" i="12"/>
  <c r="I48" i="12" s="1"/>
  <c r="K48" i="12" s="1"/>
  <c r="D69" i="26"/>
  <c r="C69" i="26"/>
  <c r="R69" i="26" s="1"/>
  <c r="E69" i="26"/>
  <c r="G44" i="12"/>
  <c r="I44" i="12" s="1"/>
  <c r="K44" i="12" s="1"/>
  <c r="H44" i="12"/>
  <c r="J44" i="12" s="1"/>
  <c r="L44" i="12" s="1"/>
  <c r="H42" i="12"/>
  <c r="J42" i="12" s="1"/>
  <c r="L42" i="12" s="1"/>
  <c r="G42" i="12"/>
  <c r="I42" i="12" s="1"/>
  <c r="K42" i="12" s="1"/>
  <c r="H44" i="18"/>
  <c r="J44" i="18" s="1"/>
  <c r="L44" i="18" s="1"/>
  <c r="G44" i="18"/>
  <c r="I44" i="18" s="1"/>
  <c r="K44" i="18" s="1"/>
  <c r="H45" i="15"/>
  <c r="J45" i="15" s="1"/>
  <c r="L45" i="15" s="1"/>
  <c r="G45" i="15"/>
  <c r="I45" i="15" s="1"/>
  <c r="K45" i="15" s="1"/>
  <c r="H39" i="15"/>
  <c r="J39" i="15" s="1"/>
  <c r="L39" i="15" s="1"/>
  <c r="G39" i="15"/>
  <c r="I39" i="15" s="1"/>
  <c r="K39" i="15" s="1"/>
  <c r="G47" i="18"/>
  <c r="I47" i="18" s="1"/>
  <c r="K47" i="18" s="1"/>
  <c r="H47" i="18"/>
  <c r="J47" i="18" s="1"/>
  <c r="L47" i="18" s="1"/>
  <c r="E63" i="26"/>
  <c r="D63" i="26"/>
  <c r="C63" i="26"/>
  <c r="R63" i="26" s="1"/>
  <c r="C33" i="26"/>
  <c r="E33" i="26"/>
  <c r="D33" i="26"/>
  <c r="P64" i="15"/>
  <c r="U64" i="15"/>
  <c r="Y64" i="15" s="1"/>
  <c r="O64" i="15"/>
  <c r="Q64" i="15"/>
  <c r="D66" i="26"/>
  <c r="C66" i="26"/>
  <c r="R66" i="26" s="1"/>
  <c r="E66" i="26"/>
  <c r="D39" i="26"/>
  <c r="C39" i="26"/>
  <c r="E39" i="26"/>
  <c r="D68" i="26"/>
  <c r="C68" i="26"/>
  <c r="R68" i="26" s="1"/>
  <c r="E68" i="26"/>
  <c r="D59" i="26"/>
  <c r="E59" i="26"/>
  <c r="C59" i="26"/>
  <c r="R59" i="26" s="1"/>
  <c r="E55" i="26"/>
  <c r="D55" i="26"/>
  <c r="C55" i="26"/>
  <c r="R55" i="26" s="1"/>
  <c r="C38" i="26"/>
  <c r="D38" i="26"/>
  <c r="E38" i="26"/>
  <c r="E61" i="26"/>
  <c r="C61" i="26"/>
  <c r="R61" i="26" s="1"/>
  <c r="D61" i="26"/>
  <c r="D65" i="26"/>
  <c r="E65" i="26"/>
  <c r="C65" i="26"/>
  <c r="R65" i="26" s="1"/>
  <c r="H43" i="18"/>
  <c r="J43" i="18" s="1"/>
  <c r="L43" i="18" s="1"/>
  <c r="G43" i="18"/>
  <c r="I43" i="18" s="1"/>
  <c r="K43" i="18" s="1"/>
  <c r="G42" i="17"/>
  <c r="I42" i="17" s="1"/>
  <c r="K42" i="17" s="1"/>
  <c r="H42" i="17"/>
  <c r="J42" i="17" s="1"/>
  <c r="L42" i="17" s="1"/>
  <c r="U56" i="12"/>
  <c r="Y56" i="12" s="1"/>
  <c r="G47" i="15"/>
  <c r="I47" i="15" s="1"/>
  <c r="K47" i="15" s="1"/>
  <c r="H47" i="15"/>
  <c r="J47" i="15" s="1"/>
  <c r="L47" i="15" s="1"/>
  <c r="C57" i="26"/>
  <c r="R57" i="26" s="1"/>
  <c r="E57" i="26"/>
  <c r="D57" i="26"/>
  <c r="D51" i="26"/>
  <c r="C51" i="26"/>
  <c r="R51" i="26" s="1"/>
  <c r="E51" i="26"/>
  <c r="E40" i="26"/>
  <c r="C40" i="26"/>
  <c r="D40" i="26"/>
  <c r="U65" i="12"/>
  <c r="Y65" i="12" s="1"/>
  <c r="G38" i="15"/>
  <c r="I38" i="15" s="1"/>
  <c r="K38" i="15" s="1"/>
  <c r="H38" i="15"/>
  <c r="J38" i="15" s="1"/>
  <c r="L38" i="15" s="1"/>
  <c r="W47" i="20"/>
  <c r="H36" i="18"/>
  <c r="J36" i="18" s="1"/>
  <c r="L36" i="18" s="1"/>
  <c r="G36" i="18"/>
  <c r="I36" i="18" s="1"/>
  <c r="K36" i="18" s="1"/>
  <c r="X47" i="20"/>
  <c r="F36" i="18"/>
  <c r="Z36" i="18" s="1"/>
  <c r="O36" i="18"/>
  <c r="AA47" i="20" s="1"/>
  <c r="C35" i="26"/>
  <c r="E35" i="26"/>
  <c r="D35" i="26"/>
  <c r="C45" i="26"/>
  <c r="R45" i="26" s="1"/>
  <c r="D45" i="26"/>
  <c r="E45" i="26"/>
  <c r="P52" i="15"/>
  <c r="Q52" i="15"/>
  <c r="O52" i="15"/>
  <c r="U52" i="15"/>
  <c r="Y52" i="15" s="1"/>
  <c r="H37" i="17"/>
  <c r="J37" i="17" s="1"/>
  <c r="L37" i="17" s="1"/>
  <c r="G37" i="17"/>
  <c r="I37" i="17" s="1"/>
  <c r="K37" i="17" s="1"/>
  <c r="Z37" i="17"/>
  <c r="H44" i="15"/>
  <c r="J44" i="15" s="1"/>
  <c r="L44" i="15" s="1"/>
  <c r="G44" i="15"/>
  <c r="I44" i="15" s="1"/>
  <c r="K44" i="15" s="1"/>
  <c r="G37" i="12"/>
  <c r="I37" i="12" s="1"/>
  <c r="K37" i="12" s="1"/>
  <c r="Z37" i="12"/>
  <c r="H37" i="12"/>
  <c r="J37" i="12" s="1"/>
  <c r="L37" i="12" s="1"/>
  <c r="E64" i="26"/>
  <c r="D64" i="26"/>
  <c r="C64" i="26"/>
  <c r="R64" i="26" s="1"/>
  <c r="U53" i="12"/>
  <c r="Y53" i="12" s="1"/>
  <c r="G49" i="18"/>
  <c r="I49" i="18" s="1"/>
  <c r="K49" i="18" s="1"/>
  <c r="H49" i="18"/>
  <c r="J49" i="18" s="1"/>
  <c r="L49" i="18" s="1"/>
  <c r="H46" i="18"/>
  <c r="J46" i="18" s="1"/>
  <c r="L46" i="18" s="1"/>
  <c r="G46" i="18"/>
  <c r="I46" i="18" s="1"/>
  <c r="K46" i="18" s="1"/>
  <c r="C58" i="26"/>
  <c r="R58" i="26" s="1"/>
  <c r="E58" i="26"/>
  <c r="D58" i="26"/>
  <c r="C36" i="26"/>
  <c r="E36" i="26"/>
  <c r="D36" i="26"/>
  <c r="E60" i="26"/>
  <c r="D60" i="26"/>
  <c r="C60" i="26"/>
  <c r="R60" i="26" s="1"/>
  <c r="D53" i="26"/>
  <c r="C53" i="26"/>
  <c r="R53" i="26" s="1"/>
  <c r="E53" i="26"/>
  <c r="C48" i="26"/>
  <c r="R48" i="26" s="1"/>
  <c r="D48" i="26"/>
  <c r="E48" i="26"/>
  <c r="C34" i="26"/>
  <c r="E34" i="26"/>
  <c r="D34" i="26"/>
  <c r="D41" i="26"/>
  <c r="E41" i="26"/>
  <c r="C41" i="26"/>
  <c r="C31" i="26"/>
  <c r="E31" i="26"/>
  <c r="D31" i="26"/>
  <c r="C43" i="26"/>
  <c r="R43" i="26" s="1"/>
  <c r="D43" i="26"/>
  <c r="E43" i="26"/>
  <c r="G30" i="15"/>
  <c r="I30" i="15" s="1"/>
  <c r="K30" i="15" s="1"/>
  <c r="G35" i="15"/>
  <c r="I35" i="15" s="1"/>
  <c r="K35" i="15" s="1"/>
  <c r="H35" i="15"/>
  <c r="J35" i="15" s="1"/>
  <c r="L35" i="15" s="1"/>
  <c r="H41" i="12"/>
  <c r="J41" i="12" s="1"/>
  <c r="L41" i="12" s="1"/>
  <c r="G41" i="12"/>
  <c r="I41" i="12" s="1"/>
  <c r="K41" i="12" s="1"/>
  <c r="G43" i="12"/>
  <c r="I43" i="12" s="1"/>
  <c r="K43" i="12" s="1"/>
  <c r="H43" i="12"/>
  <c r="J43" i="12" s="1"/>
  <c r="L43" i="12" s="1"/>
  <c r="D47" i="26"/>
  <c r="C47" i="26"/>
  <c r="R47" i="26" s="1"/>
  <c r="E47" i="26"/>
  <c r="G41" i="18"/>
  <c r="I41" i="18" s="1"/>
  <c r="K41" i="18" s="1"/>
  <c r="H41" i="18"/>
  <c r="J41" i="18" s="1"/>
  <c r="L41" i="18" s="1"/>
  <c r="G36" i="12"/>
  <c r="I36" i="12" s="1"/>
  <c r="K36" i="12" s="1"/>
  <c r="H36" i="12"/>
  <c r="J36" i="12" s="1"/>
  <c r="L36" i="12" s="1"/>
  <c r="C32" i="26"/>
  <c r="E32" i="26"/>
  <c r="D32" i="26"/>
  <c r="H45" i="17"/>
  <c r="J45" i="17" s="1"/>
  <c r="L45" i="17" s="1"/>
  <c r="C56" i="20"/>
  <c r="D56" i="20"/>
  <c r="F45" i="17"/>
  <c r="Z45" i="17" s="1"/>
  <c r="G45" i="17"/>
  <c r="I45" i="17" s="1"/>
  <c r="K45" i="17" s="1"/>
  <c r="O45" i="17"/>
  <c r="G56" i="20" s="1"/>
  <c r="H32" i="15"/>
  <c r="J32" i="15" s="1"/>
  <c r="L32" i="15" s="1"/>
  <c r="G32" i="15"/>
  <c r="I32" i="15" s="1"/>
  <c r="K32" i="15" s="1"/>
  <c r="U54" i="15" l="1"/>
  <c r="Y54" i="15" s="1"/>
  <c r="Q54" i="15"/>
  <c r="F57" i="56"/>
  <c r="P54" i="15"/>
  <c r="G50" i="56"/>
  <c r="N15" i="20"/>
  <c r="F30" i="15"/>
  <c r="Z30" i="15" s="1"/>
  <c r="O54" i="15"/>
  <c r="H30" i="15"/>
  <c r="J30" i="15" s="1"/>
  <c r="L30" i="15" s="1"/>
  <c r="M30" i="15" s="1"/>
  <c r="O15" i="20" s="1"/>
  <c r="P58" i="15"/>
  <c r="Q58" i="15"/>
  <c r="O58" i="15"/>
  <c r="Q66" i="15"/>
  <c r="U66" i="15"/>
  <c r="Y66" i="15" s="1"/>
  <c r="O66" i="15"/>
  <c r="U58" i="15"/>
  <c r="Y58" i="15" s="1"/>
  <c r="P66" i="15"/>
  <c r="P59" i="15"/>
  <c r="Q59" i="15"/>
  <c r="O59" i="15"/>
  <c r="Q68" i="15"/>
  <c r="N25" i="20"/>
  <c r="O68" i="15"/>
  <c r="U69" i="15"/>
  <c r="Y69" i="15" s="1"/>
  <c r="H48" i="15"/>
  <c r="J48" i="15" s="1"/>
  <c r="L48" i="15" s="1"/>
  <c r="G48" i="15"/>
  <c r="I48" i="15" s="1"/>
  <c r="K48" i="15" s="1"/>
  <c r="Q69" i="15"/>
  <c r="H40" i="15"/>
  <c r="J40" i="15" s="1"/>
  <c r="L40" i="15" s="1"/>
  <c r="U59" i="15"/>
  <c r="Y59" i="15" s="1"/>
  <c r="O60" i="15"/>
  <c r="P68" i="15"/>
  <c r="P60" i="15"/>
  <c r="O48" i="15"/>
  <c r="Q33" i="20" s="1"/>
  <c r="O69" i="15"/>
  <c r="M33" i="20"/>
  <c r="Q60" i="15"/>
  <c r="U60" i="15"/>
  <c r="Y60" i="15" s="1"/>
  <c r="O40" i="15"/>
  <c r="Q25" i="20" s="1"/>
  <c r="R38" i="17"/>
  <c r="R41" i="26"/>
  <c r="R42" i="12"/>
  <c r="R43" i="12"/>
  <c r="R44" i="12"/>
  <c r="R39" i="26"/>
  <c r="R38" i="12"/>
  <c r="R40" i="15"/>
  <c r="R41" i="12"/>
  <c r="R40" i="12"/>
  <c r="R38" i="15"/>
  <c r="R39" i="12"/>
  <c r="R40" i="26"/>
  <c r="H42" i="18"/>
  <c r="J42" i="18" s="1"/>
  <c r="L42" i="18" s="1"/>
  <c r="R42" i="18"/>
  <c r="W59" i="20"/>
  <c r="R48" i="18"/>
  <c r="U51" i="12"/>
  <c r="Y51" i="12" s="1"/>
  <c r="R51" i="12"/>
  <c r="H42" i="15"/>
  <c r="J42" i="15" s="1"/>
  <c r="L42" i="15" s="1"/>
  <c r="R42" i="15"/>
  <c r="U63" i="12"/>
  <c r="Y63" i="12" s="1"/>
  <c r="R63" i="12"/>
  <c r="P59" i="17"/>
  <c r="R59" i="17"/>
  <c r="O67" i="15"/>
  <c r="R67" i="15"/>
  <c r="R38" i="26"/>
  <c r="G44" i="17"/>
  <c r="I44" i="17" s="1"/>
  <c r="K44" i="17" s="1"/>
  <c r="R44" i="17"/>
  <c r="U59" i="12"/>
  <c r="Y59" i="12" s="1"/>
  <c r="R59" i="12"/>
  <c r="H45" i="12"/>
  <c r="J45" i="12" s="1"/>
  <c r="L45" i="12" s="1"/>
  <c r="R45" i="12"/>
  <c r="O57" i="15"/>
  <c r="R57" i="15"/>
  <c r="U61" i="15"/>
  <c r="Y61" i="15" s="1"/>
  <c r="R61" i="15"/>
  <c r="H46" i="12"/>
  <c r="J46" i="12" s="1"/>
  <c r="L46" i="12" s="1"/>
  <c r="R46" i="12"/>
  <c r="O62" i="15"/>
  <c r="R62" i="15"/>
  <c r="R42" i="26"/>
  <c r="Q55" i="15"/>
  <c r="R55" i="15"/>
  <c r="O65" i="15"/>
  <c r="R65" i="15"/>
  <c r="H41" i="15"/>
  <c r="J41" i="15" s="1"/>
  <c r="L41" i="15" s="1"/>
  <c r="R41" i="15"/>
  <c r="R43" i="18"/>
  <c r="X56" i="20"/>
  <c r="R45" i="18"/>
  <c r="G30" i="12"/>
  <c r="I30" i="12" s="1"/>
  <c r="K30" i="12" s="1"/>
  <c r="R30" i="12"/>
  <c r="S30" i="12" s="1"/>
  <c r="O56" i="15"/>
  <c r="R56" i="15"/>
  <c r="U55" i="12"/>
  <c r="Y55" i="12" s="1"/>
  <c r="R55" i="12"/>
  <c r="Q51" i="15"/>
  <c r="R51" i="15"/>
  <c r="P50" i="15"/>
  <c r="R50" i="15"/>
  <c r="M34" i="20"/>
  <c r="R49" i="15"/>
  <c r="R39" i="15"/>
  <c r="H39" i="18"/>
  <c r="J39" i="18" s="1"/>
  <c r="L39" i="18" s="1"/>
  <c r="P53" i="15"/>
  <c r="R53" i="15"/>
  <c r="O49" i="12"/>
  <c r="G34" i="20" s="1"/>
  <c r="O48" i="12"/>
  <c r="G33" i="20" s="1"/>
  <c r="F48" i="12"/>
  <c r="Z48" i="12" s="1"/>
  <c r="F44" i="12"/>
  <c r="Z44" i="12" s="1"/>
  <c r="F42" i="17"/>
  <c r="Z42" i="17" s="1"/>
  <c r="O42" i="17"/>
  <c r="G53" i="20" s="1"/>
  <c r="C53" i="20"/>
  <c r="F48" i="15"/>
  <c r="Z48" i="15" s="1"/>
  <c r="N33" i="20"/>
  <c r="O47" i="15"/>
  <c r="Q32" i="20" s="1"/>
  <c r="M32" i="20"/>
  <c r="F47" i="15"/>
  <c r="Z47" i="15" s="1"/>
  <c r="G57" i="56"/>
  <c r="K54" i="56" s="1"/>
  <c r="L54" i="56" s="1"/>
  <c r="O43" i="56"/>
  <c r="K53" i="56" s="1"/>
  <c r="L53" i="56" s="1"/>
  <c r="O38" i="15"/>
  <c r="Q23" i="20" s="1"/>
  <c r="N34" i="20"/>
  <c r="O44" i="15"/>
  <c r="Q29" i="20" s="1"/>
  <c r="F44" i="15"/>
  <c r="Z44" i="15" s="1"/>
  <c r="O46" i="15"/>
  <c r="Q31" i="20" s="1"/>
  <c r="F45" i="15"/>
  <c r="Z45" i="15" s="1"/>
  <c r="M30" i="20"/>
  <c r="C27" i="20"/>
  <c r="M25" i="20"/>
  <c r="F36" i="15"/>
  <c r="Z36" i="15" s="1"/>
  <c r="M40" i="15"/>
  <c r="O25" i="20" s="1"/>
  <c r="O36" i="15"/>
  <c r="U36" i="15" s="1"/>
  <c r="M21" i="20"/>
  <c r="F40" i="15"/>
  <c r="Z40" i="15" s="1"/>
  <c r="F39" i="15"/>
  <c r="Z39" i="15" s="1"/>
  <c r="U55" i="15"/>
  <c r="Y55" i="15" s="1"/>
  <c r="G42" i="15"/>
  <c r="I42" i="15" s="1"/>
  <c r="K42" i="15" s="1"/>
  <c r="O39" i="15"/>
  <c r="Q24" i="20" s="1"/>
  <c r="F38" i="15"/>
  <c r="Z38" i="15" s="1"/>
  <c r="N23" i="20"/>
  <c r="F35" i="15"/>
  <c r="Z35" i="15" s="1"/>
  <c r="O35" i="15"/>
  <c r="Q20" i="20" s="1"/>
  <c r="N20" i="20"/>
  <c r="F32" i="15"/>
  <c r="Z32" i="15" s="1"/>
  <c r="O32" i="15"/>
  <c r="Q17" i="20" s="1"/>
  <c r="O41" i="12"/>
  <c r="G26" i="20" s="1"/>
  <c r="O31" i="12"/>
  <c r="P31" i="12" s="1"/>
  <c r="H16" i="20" s="1"/>
  <c r="O39" i="17"/>
  <c r="G50" i="20" s="1"/>
  <c r="F36" i="12"/>
  <c r="Z36" i="12" s="1"/>
  <c r="F38" i="12"/>
  <c r="O34" i="12"/>
  <c r="G19" i="20" s="1"/>
  <c r="F34" i="12"/>
  <c r="Z34" i="12" s="1"/>
  <c r="O49" i="15"/>
  <c r="Q34" i="20" s="1"/>
  <c r="M27" i="20"/>
  <c r="O37" i="17"/>
  <c r="G48" i="20" s="1"/>
  <c r="C50" i="20"/>
  <c r="F39" i="17"/>
  <c r="Z39" i="17" s="1"/>
  <c r="F37" i="17"/>
  <c r="G20" i="56"/>
  <c r="O42" i="15"/>
  <c r="Q27" i="20" s="1"/>
  <c r="H49" i="15"/>
  <c r="J49" i="15" s="1"/>
  <c r="L49" i="15" s="1"/>
  <c r="F42" i="15"/>
  <c r="Z42" i="15" s="1"/>
  <c r="H43" i="15"/>
  <c r="J43" i="15" s="1"/>
  <c r="L43" i="15" s="1"/>
  <c r="N28" i="20"/>
  <c r="G49" i="15"/>
  <c r="I49" i="15" s="1"/>
  <c r="K49" i="15" s="1"/>
  <c r="P55" i="15"/>
  <c r="O43" i="15"/>
  <c r="Q28" i="20" s="1"/>
  <c r="M28" i="20"/>
  <c r="M26" i="20"/>
  <c r="F43" i="15"/>
  <c r="Z43" i="15" s="1"/>
  <c r="U52" i="12"/>
  <c r="Y52" i="12" s="1"/>
  <c r="O37" i="15"/>
  <c r="Q22" i="20" s="1"/>
  <c r="H37" i="15"/>
  <c r="J37" i="15" s="1"/>
  <c r="L37" i="15" s="1"/>
  <c r="G43" i="15"/>
  <c r="I43" i="15" s="1"/>
  <c r="K43" i="15" s="1"/>
  <c r="U50" i="15"/>
  <c r="Y50" i="15" s="1"/>
  <c r="O50" i="15"/>
  <c r="U53" i="15"/>
  <c r="Y53" i="15" s="1"/>
  <c r="Q61" i="15"/>
  <c r="F37" i="15"/>
  <c r="Z37" i="15" s="1"/>
  <c r="Q50" i="15"/>
  <c r="N27" i="20"/>
  <c r="Q53" i="15"/>
  <c r="G46" i="15"/>
  <c r="I46" i="15" s="1"/>
  <c r="K46" i="15" s="1"/>
  <c r="F41" i="15"/>
  <c r="Z41" i="15" s="1"/>
  <c r="N22" i="20"/>
  <c r="P51" i="15"/>
  <c r="O55" i="15"/>
  <c r="G37" i="15"/>
  <c r="I37" i="15" s="1"/>
  <c r="K37" i="15" s="1"/>
  <c r="P67" i="15"/>
  <c r="Q65" i="15"/>
  <c r="Q67" i="15"/>
  <c r="N26" i="20"/>
  <c r="G41" i="15"/>
  <c r="I41" i="15" s="1"/>
  <c r="K41" i="15" s="1"/>
  <c r="M41" i="15" s="1"/>
  <c r="O26" i="20" s="1"/>
  <c r="O53" i="15"/>
  <c r="O61" i="15"/>
  <c r="U67" i="15"/>
  <c r="Y67" i="15" s="1"/>
  <c r="O41" i="15"/>
  <c r="Q26" i="20" s="1"/>
  <c r="P61" i="15"/>
  <c r="F44" i="18"/>
  <c r="Z44" i="18" s="1"/>
  <c r="N31" i="20"/>
  <c r="M31" i="20"/>
  <c r="F49" i="15"/>
  <c r="Z49" i="15" s="1"/>
  <c r="O51" i="15"/>
  <c r="O45" i="15"/>
  <c r="Q30" i="20" s="1"/>
  <c r="U65" i="15"/>
  <c r="Y65" i="15" s="1"/>
  <c r="F46" i="15"/>
  <c r="Z46" i="15" s="1"/>
  <c r="U51" i="15"/>
  <c r="Y51" i="15" s="1"/>
  <c r="M29" i="20"/>
  <c r="P65" i="15"/>
  <c r="H46" i="15"/>
  <c r="J46" i="15" s="1"/>
  <c r="L46" i="15" s="1"/>
  <c r="F43" i="12"/>
  <c r="Z43" i="12" s="1"/>
  <c r="F39" i="12"/>
  <c r="Z39" i="12" s="1"/>
  <c r="F41" i="17"/>
  <c r="Z41" i="17" s="1"/>
  <c r="O41" i="17"/>
  <c r="G52" i="20" s="1"/>
  <c r="G22" i="56"/>
  <c r="G43" i="56"/>
  <c r="K52" i="56" s="1"/>
  <c r="L52" i="56" s="1"/>
  <c r="F49" i="18"/>
  <c r="Z49" i="18" s="1"/>
  <c r="O44" i="18"/>
  <c r="AA55" i="20" s="1"/>
  <c r="O28" i="56"/>
  <c r="K51" i="56" s="1"/>
  <c r="L51" i="56" s="1"/>
  <c r="U62" i="15"/>
  <c r="Y62" i="15" s="1"/>
  <c r="Q57" i="15"/>
  <c r="Q56" i="15"/>
  <c r="P57" i="15"/>
  <c r="U57" i="15"/>
  <c r="Y57" i="15" s="1"/>
  <c r="G21" i="56"/>
  <c r="E28" i="56"/>
  <c r="F28" i="56"/>
  <c r="Q62" i="15"/>
  <c r="P62" i="15"/>
  <c r="G26" i="56"/>
  <c r="G25" i="56"/>
  <c r="G27" i="56"/>
  <c r="G38" i="12"/>
  <c r="I38" i="12" s="1"/>
  <c r="K38" i="12" s="1"/>
  <c r="D23" i="20"/>
  <c r="G24" i="56"/>
  <c r="G23" i="56"/>
  <c r="H38" i="12"/>
  <c r="J38" i="12" s="1"/>
  <c r="L38" i="12" s="1"/>
  <c r="O46" i="18"/>
  <c r="AA57" i="20" s="1"/>
  <c r="X60" i="20"/>
  <c r="W60" i="20"/>
  <c r="O38" i="12"/>
  <c r="G23" i="20" s="1"/>
  <c r="N16" i="20"/>
  <c r="O39" i="18"/>
  <c r="AA50" i="20" s="1"/>
  <c r="H48" i="18"/>
  <c r="J48" i="18" s="1"/>
  <c r="L48" i="18" s="1"/>
  <c r="D34" i="20"/>
  <c r="O34" i="15"/>
  <c r="Q19" i="20" s="1"/>
  <c r="F34" i="15"/>
  <c r="Z34" i="15" s="1"/>
  <c r="F44" i="17"/>
  <c r="Z44" i="17" s="1"/>
  <c r="W56" i="20"/>
  <c r="U57" i="12"/>
  <c r="Y57" i="12" s="1"/>
  <c r="N19" i="20"/>
  <c r="G49" i="12"/>
  <c r="I49" i="12" s="1"/>
  <c r="K49" i="12" s="1"/>
  <c r="C25" i="20"/>
  <c r="H49" i="12"/>
  <c r="J49" i="12" s="1"/>
  <c r="L49" i="12" s="1"/>
  <c r="F39" i="18"/>
  <c r="Z39" i="18" s="1"/>
  <c r="H39" i="12"/>
  <c r="J39" i="12" s="1"/>
  <c r="L39" i="12" s="1"/>
  <c r="M19" i="20"/>
  <c r="D25" i="20"/>
  <c r="F49" i="12"/>
  <c r="Z49" i="12" s="1"/>
  <c r="H44" i="17"/>
  <c r="J44" i="17" s="1"/>
  <c r="L44" i="17" s="1"/>
  <c r="M44" i="17" s="1"/>
  <c r="E55" i="20" s="1"/>
  <c r="X50" i="20"/>
  <c r="O39" i="12"/>
  <c r="G24" i="20" s="1"/>
  <c r="H40" i="12"/>
  <c r="J40" i="12" s="1"/>
  <c r="L40" i="12" s="1"/>
  <c r="G34" i="15"/>
  <c r="I34" i="15" s="1"/>
  <c r="K34" i="15" s="1"/>
  <c r="M34" i="15" s="1"/>
  <c r="N34" i="15" s="1"/>
  <c r="G39" i="18"/>
  <c r="I39" i="18" s="1"/>
  <c r="K39" i="18" s="1"/>
  <c r="D24" i="20"/>
  <c r="W50" i="20"/>
  <c r="G40" i="12"/>
  <c r="I40" i="12" s="1"/>
  <c r="K40" i="12" s="1"/>
  <c r="Z38" i="12"/>
  <c r="G39" i="12"/>
  <c r="I39" i="12" s="1"/>
  <c r="K39" i="12" s="1"/>
  <c r="C34" i="20"/>
  <c r="C23" i="20"/>
  <c r="H31" i="15"/>
  <c r="J31" i="15" s="1"/>
  <c r="L31" i="15" s="1"/>
  <c r="M16" i="20"/>
  <c r="O31" i="15"/>
  <c r="U31" i="15" s="1"/>
  <c r="F31" i="15"/>
  <c r="Z31" i="15" s="1"/>
  <c r="G31" i="15"/>
  <c r="I31" i="15" s="1"/>
  <c r="K31" i="15" s="1"/>
  <c r="H45" i="18"/>
  <c r="J45" i="18" s="1"/>
  <c r="L45" i="18" s="1"/>
  <c r="G48" i="18"/>
  <c r="I48" i="18" s="1"/>
  <c r="K48" i="18" s="1"/>
  <c r="F45" i="18"/>
  <c r="Z45" i="18" s="1"/>
  <c r="G45" i="18"/>
  <c r="I45" i="18" s="1"/>
  <c r="K45" i="18" s="1"/>
  <c r="G42" i="18"/>
  <c r="I42" i="18" s="1"/>
  <c r="K42" i="18" s="1"/>
  <c r="O45" i="18"/>
  <c r="AA56" i="20" s="1"/>
  <c r="U59" i="17"/>
  <c r="Y59" i="17" s="1"/>
  <c r="O59" i="17"/>
  <c r="Q59" i="17"/>
  <c r="C32" i="20"/>
  <c r="D32" i="20"/>
  <c r="C58" i="20"/>
  <c r="W53" i="20"/>
  <c r="U56" i="15"/>
  <c r="Y56" i="15" s="1"/>
  <c r="O36" i="12"/>
  <c r="G21" i="20" s="1"/>
  <c r="F41" i="12"/>
  <c r="Z41" i="12" s="1"/>
  <c r="P56" i="15"/>
  <c r="F46" i="18"/>
  <c r="Z46" i="18" s="1"/>
  <c r="D55" i="20"/>
  <c r="X57" i="20"/>
  <c r="C21" i="20"/>
  <c r="D26" i="20"/>
  <c r="C59" i="20"/>
  <c r="H48" i="17"/>
  <c r="J48" i="17" s="1"/>
  <c r="L48" i="17" s="1"/>
  <c r="C31" i="20"/>
  <c r="O42" i="12"/>
  <c r="G27" i="20" s="1"/>
  <c r="O37" i="12"/>
  <c r="G22" i="20" s="1"/>
  <c r="F46" i="12"/>
  <c r="Z46" i="12" s="1"/>
  <c r="C30" i="20"/>
  <c r="F45" i="12"/>
  <c r="Z45" i="12" s="1"/>
  <c r="C22" i="20"/>
  <c r="O47" i="18"/>
  <c r="AA58" i="20" s="1"/>
  <c r="F40" i="12"/>
  <c r="Z40" i="12" s="1"/>
  <c r="D30" i="20"/>
  <c r="F47" i="18"/>
  <c r="Z47" i="18" s="1"/>
  <c r="D31" i="20"/>
  <c r="F47" i="12"/>
  <c r="Z47" i="12" s="1"/>
  <c r="O43" i="18"/>
  <c r="AA54" i="20" s="1"/>
  <c r="O40" i="18"/>
  <c r="AA51" i="20" s="1"/>
  <c r="O46" i="12"/>
  <c r="G31" i="20" s="1"/>
  <c r="O47" i="12"/>
  <c r="G32" i="20" s="1"/>
  <c r="O47" i="17"/>
  <c r="G58" i="20" s="1"/>
  <c r="F32" i="12"/>
  <c r="O44" i="12"/>
  <c r="G29" i="20" s="1"/>
  <c r="G48" i="17"/>
  <c r="I48" i="17" s="1"/>
  <c r="K48" i="17" s="1"/>
  <c r="D29" i="20"/>
  <c r="F37" i="12"/>
  <c r="O45" i="12"/>
  <c r="G30" i="20" s="1"/>
  <c r="G46" i="12"/>
  <c r="I46" i="12" s="1"/>
  <c r="K46" i="12" s="1"/>
  <c r="G47" i="12"/>
  <c r="I47" i="12" s="1"/>
  <c r="K47" i="12" s="1"/>
  <c r="O42" i="18"/>
  <c r="AA53" i="20" s="1"/>
  <c r="G45" i="12"/>
  <c r="I45" i="12" s="1"/>
  <c r="K45" i="12" s="1"/>
  <c r="D27" i="20"/>
  <c r="H47" i="12"/>
  <c r="J47" i="12" s="1"/>
  <c r="L47" i="12" s="1"/>
  <c r="F42" i="12"/>
  <c r="Z42" i="12" s="1"/>
  <c r="U64" i="12"/>
  <c r="Y64" i="12" s="1"/>
  <c r="F42" i="18"/>
  <c r="Z42" i="18" s="1"/>
  <c r="D59" i="20"/>
  <c r="X53" i="20"/>
  <c r="C16" i="20"/>
  <c r="F48" i="17"/>
  <c r="Z48" i="17" s="1"/>
  <c r="F31" i="12"/>
  <c r="Z31" i="12" s="1"/>
  <c r="P33" i="15"/>
  <c r="R18" i="20" s="1"/>
  <c r="C24" i="20"/>
  <c r="O43" i="12"/>
  <c r="G28" i="20" s="1"/>
  <c r="F35" i="12"/>
  <c r="Z35" i="12" s="1"/>
  <c r="W55" i="20"/>
  <c r="Q18" i="20"/>
  <c r="O49" i="18"/>
  <c r="AA60" i="20" s="1"/>
  <c r="D58" i="20"/>
  <c r="M37" i="12"/>
  <c r="E22" i="20" s="1"/>
  <c r="C28" i="20"/>
  <c r="C29" i="20"/>
  <c r="O40" i="12"/>
  <c r="G25" i="20" s="1"/>
  <c r="G40" i="18"/>
  <c r="I40" i="18" s="1"/>
  <c r="K40" i="18" s="1"/>
  <c r="U67" i="12"/>
  <c r="Y67" i="12" s="1"/>
  <c r="H40" i="18"/>
  <c r="J40" i="18" s="1"/>
  <c r="L40" i="18" s="1"/>
  <c r="M32" i="12"/>
  <c r="E17" i="20" s="1"/>
  <c r="X51" i="20"/>
  <c r="W51" i="20"/>
  <c r="M33" i="15"/>
  <c r="O18" i="20" s="1"/>
  <c r="O35" i="12"/>
  <c r="F40" i="18"/>
  <c r="Z40" i="18" s="1"/>
  <c r="F43" i="18"/>
  <c r="Z43" i="18" s="1"/>
  <c r="O48" i="17"/>
  <c r="G59" i="20" s="1"/>
  <c r="X54" i="20"/>
  <c r="U66" i="12"/>
  <c r="Y66" i="12" s="1"/>
  <c r="U62" i="12"/>
  <c r="Y62" i="12" s="1"/>
  <c r="M43" i="12"/>
  <c r="E28" i="20" s="1"/>
  <c r="X59" i="20"/>
  <c r="C55" i="20"/>
  <c r="M41" i="12"/>
  <c r="E26" i="20" s="1"/>
  <c r="F41" i="18"/>
  <c r="Z41" i="18" s="1"/>
  <c r="H47" i="17"/>
  <c r="J47" i="17" s="1"/>
  <c r="L47" i="17" s="1"/>
  <c r="M37" i="17"/>
  <c r="E48" i="20" s="1"/>
  <c r="O48" i="18"/>
  <c r="AA59" i="20" s="1"/>
  <c r="F47" i="17"/>
  <c r="Z47" i="17" s="1"/>
  <c r="O32" i="12"/>
  <c r="D17" i="20"/>
  <c r="G47" i="17"/>
  <c r="I47" i="17" s="1"/>
  <c r="K47" i="17" s="1"/>
  <c r="P45" i="17"/>
  <c r="H56" i="20" s="1"/>
  <c r="O41" i="18"/>
  <c r="AA52" i="20" s="1"/>
  <c r="F48" i="18"/>
  <c r="Z48" i="18" s="1"/>
  <c r="O44" i="17"/>
  <c r="G55" i="20" s="1"/>
  <c r="N35" i="12"/>
  <c r="V35" i="12" s="1"/>
  <c r="X35" i="12" s="1"/>
  <c r="M44" i="12"/>
  <c r="E29" i="20" s="1"/>
  <c r="M49" i="18"/>
  <c r="Y60" i="20" s="1"/>
  <c r="M41" i="17"/>
  <c r="E52" i="20" s="1"/>
  <c r="W45" i="20"/>
  <c r="O34" i="18"/>
  <c r="AA45" i="20" s="1"/>
  <c r="F34" i="18"/>
  <c r="Z34" i="18" s="1"/>
  <c r="O33" i="12"/>
  <c r="P33" i="12" s="1"/>
  <c r="U50" i="12"/>
  <c r="Y50" i="12" s="1"/>
  <c r="H34" i="18"/>
  <c r="J34" i="18" s="1"/>
  <c r="L34" i="18" s="1"/>
  <c r="F33" i="12"/>
  <c r="Z33" i="12" s="1"/>
  <c r="G34" i="18"/>
  <c r="I34" i="18" s="1"/>
  <c r="K34" i="18" s="1"/>
  <c r="E18" i="20"/>
  <c r="N33" i="12"/>
  <c r="F18" i="20" s="1"/>
  <c r="O30" i="12"/>
  <c r="G15" i="20" s="1"/>
  <c r="H30" i="12"/>
  <c r="J30" i="12" s="1"/>
  <c r="L30" i="12" s="1"/>
  <c r="C15" i="20"/>
  <c r="D15" i="20"/>
  <c r="F30" i="12"/>
  <c r="Z30" i="12" s="1"/>
  <c r="X52" i="20"/>
  <c r="M42" i="17"/>
  <c r="E53" i="20" s="1"/>
  <c r="N34" i="12"/>
  <c r="M36" i="18"/>
  <c r="N36" i="18" s="1"/>
  <c r="N36" i="15"/>
  <c r="P21" i="20" s="1"/>
  <c r="D18" i="20"/>
  <c r="M38" i="15"/>
  <c r="O23" i="20" s="1"/>
  <c r="M31" i="12"/>
  <c r="M45" i="15"/>
  <c r="O30" i="20" s="1"/>
  <c r="M47" i="15"/>
  <c r="O32" i="20" s="1"/>
  <c r="U36" i="18"/>
  <c r="M44" i="15"/>
  <c r="O29" i="20" s="1"/>
  <c r="M32" i="15"/>
  <c r="O17" i="20" s="1"/>
  <c r="M43" i="18"/>
  <c r="Y54" i="20" s="1"/>
  <c r="M36" i="12"/>
  <c r="E21" i="20" s="1"/>
  <c r="M48" i="12"/>
  <c r="E33" i="20" s="1"/>
  <c r="H31" i="18"/>
  <c r="J31" i="18" s="1"/>
  <c r="L31" i="18" s="1"/>
  <c r="W42" i="20"/>
  <c r="X42" i="20"/>
  <c r="F31" i="18"/>
  <c r="Z31" i="18" s="1"/>
  <c r="O31" i="18"/>
  <c r="AA42" i="20" s="1"/>
  <c r="G31" i="18"/>
  <c r="I31" i="18" s="1"/>
  <c r="K31" i="18" s="1"/>
  <c r="O62" i="18"/>
  <c r="Q62" i="18"/>
  <c r="U62" i="18"/>
  <c r="Y62" i="18" s="1"/>
  <c r="P62" i="18"/>
  <c r="G38" i="18"/>
  <c r="I38" i="18" s="1"/>
  <c r="K38" i="18" s="1"/>
  <c r="F35" i="18"/>
  <c r="Z35" i="18" s="1"/>
  <c r="X46" i="20"/>
  <c r="O35" i="18"/>
  <c r="G35" i="18"/>
  <c r="I35" i="18" s="1"/>
  <c r="K35" i="18" s="1"/>
  <c r="H35" i="18"/>
  <c r="J35" i="18" s="1"/>
  <c r="L35" i="18" s="1"/>
  <c r="W46" i="20"/>
  <c r="H31" i="17"/>
  <c r="J31" i="17" s="1"/>
  <c r="L31" i="17" s="1"/>
  <c r="C42" i="20"/>
  <c r="G31" i="17"/>
  <c r="I31" i="17" s="1"/>
  <c r="K31" i="17" s="1"/>
  <c r="F31" i="17"/>
  <c r="Z31" i="17" s="1"/>
  <c r="D42" i="20"/>
  <c r="O31" i="17"/>
  <c r="G43" i="17"/>
  <c r="I43" i="17" s="1"/>
  <c r="K43" i="17" s="1"/>
  <c r="C54" i="20"/>
  <c r="D54" i="20"/>
  <c r="F43" i="17"/>
  <c r="Z43" i="17" s="1"/>
  <c r="H43" i="17"/>
  <c r="J43" i="17" s="1"/>
  <c r="L43" i="17" s="1"/>
  <c r="O43" i="17"/>
  <c r="G54" i="20" s="1"/>
  <c r="U59" i="18"/>
  <c r="Y59" i="18" s="1"/>
  <c r="P59" i="18"/>
  <c r="Q59" i="18"/>
  <c r="O59" i="18"/>
  <c r="C45" i="20"/>
  <c r="G34" i="17"/>
  <c r="I34" i="17" s="1"/>
  <c r="K34" i="17" s="1"/>
  <c r="H34" i="17"/>
  <c r="J34" i="17" s="1"/>
  <c r="L34" i="17" s="1"/>
  <c r="O34" i="17"/>
  <c r="D45" i="20"/>
  <c r="F34" i="17"/>
  <c r="Z34" i="17" s="1"/>
  <c r="O61" i="17"/>
  <c r="P61" i="17"/>
  <c r="Q61" i="17"/>
  <c r="U61" i="17"/>
  <c r="Y61" i="17" s="1"/>
  <c r="C46" i="20"/>
  <c r="G35" i="17"/>
  <c r="I35" i="17" s="1"/>
  <c r="K35" i="17" s="1"/>
  <c r="D46" i="20"/>
  <c r="H35" i="17"/>
  <c r="J35" i="17" s="1"/>
  <c r="L35" i="17" s="1"/>
  <c r="F35" i="17"/>
  <c r="Z35" i="17" s="1"/>
  <c r="O35" i="17"/>
  <c r="G46" i="20" s="1"/>
  <c r="M39" i="15"/>
  <c r="N39" i="15" s="1"/>
  <c r="P48" i="15"/>
  <c r="R33" i="20" s="1"/>
  <c r="W49" i="20"/>
  <c r="O67" i="18"/>
  <c r="P67" i="18"/>
  <c r="Q67" i="18"/>
  <c r="U67" i="18"/>
  <c r="Y67" i="18" s="1"/>
  <c r="Q55" i="17"/>
  <c r="U55" i="17"/>
  <c r="Y55" i="17" s="1"/>
  <c r="O55" i="17"/>
  <c r="P55" i="17"/>
  <c r="U57" i="17"/>
  <c r="Y57" i="17" s="1"/>
  <c r="P57" i="17"/>
  <c r="Q57" i="17"/>
  <c r="O57" i="17"/>
  <c r="O51" i="18"/>
  <c r="P51" i="18"/>
  <c r="U51" i="18"/>
  <c r="Y51" i="18" s="1"/>
  <c r="Q51" i="18"/>
  <c r="U64" i="18"/>
  <c r="Y64" i="18" s="1"/>
  <c r="P64" i="18"/>
  <c r="O64" i="18"/>
  <c r="Q64" i="18"/>
  <c r="O46" i="17"/>
  <c r="P46" i="17" s="1"/>
  <c r="C57" i="20"/>
  <c r="H46" i="17"/>
  <c r="J46" i="17" s="1"/>
  <c r="L46" i="17" s="1"/>
  <c r="D57" i="20"/>
  <c r="F46" i="17"/>
  <c r="Z46" i="17" s="1"/>
  <c r="G46" i="17"/>
  <c r="I46" i="17" s="1"/>
  <c r="K46" i="17" s="1"/>
  <c r="O60" i="18"/>
  <c r="Q60" i="18"/>
  <c r="U60" i="18"/>
  <c r="Y60" i="18" s="1"/>
  <c r="P60" i="18"/>
  <c r="U58" i="17"/>
  <c r="Y58" i="17" s="1"/>
  <c r="O58" i="17"/>
  <c r="P58" i="17"/>
  <c r="Q58" i="17"/>
  <c r="F38" i="18"/>
  <c r="M39" i="17"/>
  <c r="E50" i="20" s="1"/>
  <c r="O30" i="17"/>
  <c r="G41" i="20" s="1"/>
  <c r="C41" i="20"/>
  <c r="D41" i="20"/>
  <c r="H30" i="17"/>
  <c r="J30" i="17" s="1"/>
  <c r="L30" i="17" s="1"/>
  <c r="G30" i="17"/>
  <c r="I30" i="17" s="1"/>
  <c r="K30" i="17" s="1"/>
  <c r="F30" i="17"/>
  <c r="Z30" i="17" s="1"/>
  <c r="O56" i="18"/>
  <c r="Q56" i="18"/>
  <c r="U56" i="18"/>
  <c r="Y56" i="18" s="1"/>
  <c r="P56" i="18"/>
  <c r="O65" i="17"/>
  <c r="P65" i="17"/>
  <c r="Q65" i="17"/>
  <c r="U65" i="17"/>
  <c r="Y65" i="17" s="1"/>
  <c r="P51" i="17"/>
  <c r="O51" i="17"/>
  <c r="Q51" i="17"/>
  <c r="U51" i="17"/>
  <c r="Y51" i="17" s="1"/>
  <c r="O57" i="18"/>
  <c r="P57" i="18"/>
  <c r="Q57" i="18"/>
  <c r="U57" i="18"/>
  <c r="Y57" i="18" s="1"/>
  <c r="O52" i="17"/>
  <c r="U52" i="17"/>
  <c r="Y52" i="17" s="1"/>
  <c r="P52" i="17"/>
  <c r="Q52" i="17"/>
  <c r="H38" i="18"/>
  <c r="J38" i="18" s="1"/>
  <c r="L38" i="18" s="1"/>
  <c r="F32" i="18"/>
  <c r="Z32" i="18" s="1"/>
  <c r="O32" i="18"/>
  <c r="X43" i="20"/>
  <c r="G32" i="18"/>
  <c r="I32" i="18" s="1"/>
  <c r="K32" i="18" s="1"/>
  <c r="W43" i="20"/>
  <c r="H32" i="18"/>
  <c r="J32" i="18" s="1"/>
  <c r="L32" i="18" s="1"/>
  <c r="F33" i="18"/>
  <c r="Z33" i="18" s="1"/>
  <c r="O33" i="18"/>
  <c r="AA44" i="20" s="1"/>
  <c r="H33" i="18"/>
  <c r="J33" i="18" s="1"/>
  <c r="L33" i="18" s="1"/>
  <c r="G33" i="18"/>
  <c r="I33" i="18" s="1"/>
  <c r="K33" i="18" s="1"/>
  <c r="W44" i="20"/>
  <c r="X44" i="20"/>
  <c r="P54" i="18"/>
  <c r="O54" i="18"/>
  <c r="Q54" i="18"/>
  <c r="U54" i="18"/>
  <c r="Y54" i="18" s="1"/>
  <c r="Z37" i="18"/>
  <c r="G37" i="18"/>
  <c r="I37" i="18" s="1"/>
  <c r="K37" i="18" s="1"/>
  <c r="X48" i="20"/>
  <c r="O37" i="18"/>
  <c r="H37" i="18"/>
  <c r="J37" i="18" s="1"/>
  <c r="L37" i="18" s="1"/>
  <c r="W48" i="20"/>
  <c r="F37" i="18"/>
  <c r="O55" i="18"/>
  <c r="U55" i="18"/>
  <c r="Y55" i="18" s="1"/>
  <c r="P55" i="18"/>
  <c r="Q55" i="18"/>
  <c r="O64" i="17"/>
  <c r="U64" i="17"/>
  <c r="Y64" i="17" s="1"/>
  <c r="P64" i="17"/>
  <c r="Q64" i="17"/>
  <c r="D47" i="20"/>
  <c r="C44" i="20"/>
  <c r="H33" i="17"/>
  <c r="J33" i="17" s="1"/>
  <c r="L33" i="17" s="1"/>
  <c r="G33" i="17"/>
  <c r="I33" i="17" s="1"/>
  <c r="K33" i="17" s="1"/>
  <c r="F33" i="17"/>
  <c r="Z33" i="17" s="1"/>
  <c r="D44" i="20"/>
  <c r="O33" i="17"/>
  <c r="G44" i="20" s="1"/>
  <c r="O53" i="17"/>
  <c r="P53" i="17"/>
  <c r="U53" i="17"/>
  <c r="Y53" i="17" s="1"/>
  <c r="Q53" i="17"/>
  <c r="O38" i="18"/>
  <c r="AA49" i="20" s="1"/>
  <c r="G30" i="18"/>
  <c r="I30" i="18" s="1"/>
  <c r="K30" i="18" s="1"/>
  <c r="W41" i="20"/>
  <c r="H30" i="18"/>
  <c r="J30" i="18" s="1"/>
  <c r="L30" i="18" s="1"/>
  <c r="O30" i="18"/>
  <c r="AA41" i="20" s="1"/>
  <c r="X41" i="20"/>
  <c r="F30" i="18"/>
  <c r="Z30" i="18" s="1"/>
  <c r="Q61" i="18"/>
  <c r="O61" i="18"/>
  <c r="P61" i="18"/>
  <c r="U61" i="18"/>
  <c r="Y61" i="18" s="1"/>
  <c r="H36" i="17"/>
  <c r="J36" i="17" s="1"/>
  <c r="L36" i="17" s="1"/>
  <c r="G36" i="17"/>
  <c r="I36" i="17" s="1"/>
  <c r="K36" i="17" s="1"/>
  <c r="F36" i="17"/>
  <c r="Z36" i="17" s="1"/>
  <c r="O36" i="17"/>
  <c r="C47" i="20"/>
  <c r="M48" i="15"/>
  <c r="O33" i="20" s="1"/>
  <c r="M42" i="12"/>
  <c r="E27" i="20" s="1"/>
  <c r="X49" i="20"/>
  <c r="U54" i="17"/>
  <c r="Y54" i="17" s="1"/>
  <c r="O54" i="17"/>
  <c r="P54" i="17"/>
  <c r="Q54" i="17"/>
  <c r="C43" i="20"/>
  <c r="H32" i="17"/>
  <c r="J32" i="17" s="1"/>
  <c r="L32" i="17" s="1"/>
  <c r="D43" i="20"/>
  <c r="O32" i="17"/>
  <c r="G43" i="20" s="1"/>
  <c r="F32" i="17"/>
  <c r="Z32" i="17" s="1"/>
  <c r="G32" i="17"/>
  <c r="I32" i="17" s="1"/>
  <c r="K32" i="17" s="1"/>
  <c r="Q66" i="17"/>
  <c r="P66" i="17"/>
  <c r="O66" i="17"/>
  <c r="U66" i="17"/>
  <c r="Y66" i="17" s="1"/>
  <c r="P67" i="17"/>
  <c r="Q67" i="17"/>
  <c r="O67" i="17"/>
  <c r="U67" i="17"/>
  <c r="Y67" i="17" s="1"/>
  <c r="P53" i="18"/>
  <c r="U53" i="18"/>
  <c r="Y53" i="18" s="1"/>
  <c r="O53" i="18"/>
  <c r="Q53" i="18"/>
  <c r="O50" i="17"/>
  <c r="P50" i="17"/>
  <c r="Q50" i="17"/>
  <c r="U50" i="17"/>
  <c r="Y50" i="17" s="1"/>
  <c r="M47" i="18"/>
  <c r="Y58" i="20" s="1"/>
  <c r="Z38" i="18"/>
  <c r="O62" i="17"/>
  <c r="P62" i="17"/>
  <c r="Q62" i="17"/>
  <c r="U62" i="17"/>
  <c r="Y62" i="17" s="1"/>
  <c r="D49" i="20"/>
  <c r="O38" i="17"/>
  <c r="U38" i="17" s="1"/>
  <c r="H38" i="17"/>
  <c r="J38" i="17" s="1"/>
  <c r="L38" i="17" s="1"/>
  <c r="C49" i="20"/>
  <c r="G38" i="17"/>
  <c r="I38" i="17" s="1"/>
  <c r="K38" i="17" s="1"/>
  <c r="F38" i="17"/>
  <c r="Z38" i="17"/>
  <c r="P58" i="18"/>
  <c r="O58" i="18"/>
  <c r="Q58" i="18"/>
  <c r="U58" i="18"/>
  <c r="Y58" i="18" s="1"/>
  <c r="C60" i="20"/>
  <c r="F49" i="17"/>
  <c r="Z49" i="17" s="1"/>
  <c r="O49" i="17"/>
  <c r="D60" i="20"/>
  <c r="H49" i="17"/>
  <c r="J49" i="17" s="1"/>
  <c r="L49" i="17" s="1"/>
  <c r="G49" i="17"/>
  <c r="I49" i="17" s="1"/>
  <c r="K49" i="17" s="1"/>
  <c r="O66" i="18"/>
  <c r="Q66" i="18"/>
  <c r="U66" i="18"/>
  <c r="Y66" i="18" s="1"/>
  <c r="P66" i="18"/>
  <c r="Q56" i="17"/>
  <c r="U56" i="17"/>
  <c r="Y56" i="17" s="1"/>
  <c r="O56" i="17"/>
  <c r="P56" i="17"/>
  <c r="O60" i="17"/>
  <c r="P60" i="17"/>
  <c r="U60" i="17"/>
  <c r="Y60" i="17" s="1"/>
  <c r="Q60" i="17"/>
  <c r="O63" i="17"/>
  <c r="U63" i="17"/>
  <c r="Y63" i="17" s="1"/>
  <c r="P63" i="17"/>
  <c r="Q63" i="17"/>
  <c r="O63" i="18"/>
  <c r="U63" i="18"/>
  <c r="Y63" i="18" s="1"/>
  <c r="P63" i="18"/>
  <c r="Q63" i="18"/>
  <c r="M45" i="17"/>
  <c r="E56" i="20" s="1"/>
  <c r="M35" i="15"/>
  <c r="N35" i="15" s="1"/>
  <c r="M44" i="18"/>
  <c r="Y55" i="20" s="1"/>
  <c r="O65" i="18"/>
  <c r="Q65" i="18"/>
  <c r="P65" i="18"/>
  <c r="U65" i="18"/>
  <c r="Y65" i="18" s="1"/>
  <c r="P52" i="18"/>
  <c r="Q52" i="18"/>
  <c r="O52" i="18"/>
  <c r="U52" i="18"/>
  <c r="Y52" i="18" s="1"/>
  <c r="O50" i="18"/>
  <c r="Q50" i="18"/>
  <c r="U50" i="18"/>
  <c r="Y50" i="18" s="1"/>
  <c r="P50" i="18"/>
  <c r="F40" i="17"/>
  <c r="Z40" i="17" s="1"/>
  <c r="G40" i="17"/>
  <c r="I40" i="17" s="1"/>
  <c r="K40" i="17" s="1"/>
  <c r="C51" i="20"/>
  <c r="O40" i="17"/>
  <c r="H40" i="17"/>
  <c r="J40" i="17" s="1"/>
  <c r="L40" i="17" s="1"/>
  <c r="D51" i="20"/>
  <c r="U48" i="15"/>
  <c r="P64" i="26"/>
  <c r="Q64" i="26"/>
  <c r="U64" i="26"/>
  <c r="Y64" i="26" s="1"/>
  <c r="O64" i="26"/>
  <c r="O55" i="26"/>
  <c r="P55" i="26"/>
  <c r="U55" i="26"/>
  <c r="Y55" i="26" s="1"/>
  <c r="Q55" i="26"/>
  <c r="P63" i="26"/>
  <c r="Q63" i="26"/>
  <c r="O63" i="26"/>
  <c r="U63" i="26"/>
  <c r="Y63" i="26" s="1"/>
  <c r="N57" i="20"/>
  <c r="O46" i="26"/>
  <c r="Q57" i="20" s="1"/>
  <c r="M57" i="20"/>
  <c r="F46" i="26"/>
  <c r="Z46" i="26" s="1"/>
  <c r="G46" i="26"/>
  <c r="I46" i="26" s="1"/>
  <c r="K46" i="26" s="1"/>
  <c r="H46" i="26"/>
  <c r="J46" i="26" s="1"/>
  <c r="L46" i="26" s="1"/>
  <c r="P40" i="15"/>
  <c r="F47" i="26"/>
  <c r="Z47" i="26" s="1"/>
  <c r="H47" i="26"/>
  <c r="J47" i="26" s="1"/>
  <c r="L47" i="26" s="1"/>
  <c r="G47" i="26"/>
  <c r="I47" i="26" s="1"/>
  <c r="K47" i="26" s="1"/>
  <c r="M58" i="20"/>
  <c r="O47" i="26"/>
  <c r="Q58" i="20" s="1"/>
  <c r="N58" i="20"/>
  <c r="P30" i="15"/>
  <c r="U53" i="26"/>
  <c r="Y53" i="26" s="1"/>
  <c r="Q53" i="26"/>
  <c r="O53" i="26"/>
  <c r="P53" i="26"/>
  <c r="U66" i="26"/>
  <c r="Y66" i="26" s="1"/>
  <c r="P66" i="26"/>
  <c r="O66" i="26"/>
  <c r="Q66" i="26"/>
  <c r="O62" i="26"/>
  <c r="U62" i="26"/>
  <c r="Y62" i="26" s="1"/>
  <c r="P62" i="26"/>
  <c r="Q62" i="26"/>
  <c r="M43" i="20"/>
  <c r="H32" i="26"/>
  <c r="J32" i="26" s="1"/>
  <c r="L32" i="26" s="1"/>
  <c r="O32" i="26"/>
  <c r="Q43" i="20" s="1"/>
  <c r="F32" i="26"/>
  <c r="G32" i="26"/>
  <c r="I32" i="26" s="1"/>
  <c r="K32" i="26" s="1"/>
  <c r="Z32" i="26"/>
  <c r="N43" i="20"/>
  <c r="O65" i="26"/>
  <c r="U65" i="26"/>
  <c r="Y65" i="26" s="1"/>
  <c r="P65" i="26"/>
  <c r="Q65" i="26"/>
  <c r="M46" i="18"/>
  <c r="P52" i="26"/>
  <c r="U52" i="26"/>
  <c r="Y52" i="26" s="1"/>
  <c r="O52" i="26"/>
  <c r="Q52" i="26"/>
  <c r="O56" i="26"/>
  <c r="Q56" i="26"/>
  <c r="U56" i="26"/>
  <c r="Y56" i="26" s="1"/>
  <c r="P56" i="26"/>
  <c r="O41" i="26"/>
  <c r="Q52" i="20" s="1"/>
  <c r="G41" i="26"/>
  <c r="I41" i="26" s="1"/>
  <c r="K41" i="26" s="1"/>
  <c r="H41" i="26"/>
  <c r="J41" i="26" s="1"/>
  <c r="L41" i="26" s="1"/>
  <c r="N52" i="20"/>
  <c r="M52" i="20"/>
  <c r="F41" i="26"/>
  <c r="Z41" i="26" s="1"/>
  <c r="O60" i="26"/>
  <c r="Q60" i="26"/>
  <c r="U60" i="26"/>
  <c r="Y60" i="26" s="1"/>
  <c r="P60" i="26"/>
  <c r="P57" i="26"/>
  <c r="Q57" i="26"/>
  <c r="O57" i="26"/>
  <c r="U57" i="26"/>
  <c r="Y57" i="26" s="1"/>
  <c r="Q59" i="26"/>
  <c r="U59" i="26"/>
  <c r="Y59" i="26" s="1"/>
  <c r="O59" i="26"/>
  <c r="P59" i="26"/>
  <c r="M60" i="20"/>
  <c r="G49" i="26"/>
  <c r="I49" i="26" s="1"/>
  <c r="K49" i="26" s="1"/>
  <c r="H49" i="26"/>
  <c r="J49" i="26" s="1"/>
  <c r="L49" i="26" s="1"/>
  <c r="N60" i="20"/>
  <c r="F49" i="26"/>
  <c r="Z49" i="26" s="1"/>
  <c r="O49" i="26"/>
  <c r="Q60" i="20" s="1"/>
  <c r="O50" i="26"/>
  <c r="P50" i="26"/>
  <c r="Q50" i="26"/>
  <c r="U50" i="26"/>
  <c r="Y50" i="26" s="1"/>
  <c r="H45" i="26"/>
  <c r="J45" i="26" s="1"/>
  <c r="L45" i="26" s="1"/>
  <c r="N56" i="20"/>
  <c r="F45" i="26"/>
  <c r="Z45" i="26" s="1"/>
  <c r="M56" i="20"/>
  <c r="G45" i="26"/>
  <c r="I45" i="26" s="1"/>
  <c r="K45" i="26" s="1"/>
  <c r="O45" i="26"/>
  <c r="Q56" i="20" s="1"/>
  <c r="P36" i="18"/>
  <c r="G40" i="26"/>
  <c r="I40" i="26" s="1"/>
  <c r="K40" i="26" s="1"/>
  <c r="O40" i="26"/>
  <c r="Q51" i="20" s="1"/>
  <c r="H40" i="26"/>
  <c r="J40" i="26" s="1"/>
  <c r="L40" i="26" s="1"/>
  <c r="F40" i="26"/>
  <c r="Z40" i="26" s="1"/>
  <c r="M51" i="20"/>
  <c r="N51" i="20"/>
  <c r="G37" i="26"/>
  <c r="I37" i="26" s="1"/>
  <c r="K37" i="26" s="1"/>
  <c r="O37" i="26"/>
  <c r="Q48" i="20" s="1"/>
  <c r="H37" i="26"/>
  <c r="J37" i="26" s="1"/>
  <c r="L37" i="26" s="1"/>
  <c r="M48" i="20"/>
  <c r="F37" i="26"/>
  <c r="Z37" i="26" s="1"/>
  <c r="N48" i="20"/>
  <c r="P61" i="26"/>
  <c r="O61" i="26"/>
  <c r="Q61" i="26"/>
  <c r="U61" i="26"/>
  <c r="Y61" i="26" s="1"/>
  <c r="P68" i="26"/>
  <c r="Q68" i="26"/>
  <c r="U68" i="26"/>
  <c r="Y68" i="26" s="1"/>
  <c r="O68" i="26"/>
  <c r="U69" i="26"/>
  <c r="Y69" i="26" s="1"/>
  <c r="P69" i="26"/>
  <c r="Q69" i="26"/>
  <c r="O69" i="26"/>
  <c r="H30" i="26"/>
  <c r="J30" i="26" s="1"/>
  <c r="L30" i="26" s="1"/>
  <c r="F30" i="26"/>
  <c r="Z30" i="26" s="1"/>
  <c r="M41" i="20"/>
  <c r="N41" i="20"/>
  <c r="G30" i="26"/>
  <c r="I30" i="26" s="1"/>
  <c r="K30" i="26" s="1"/>
  <c r="O30" i="26"/>
  <c r="Q41" i="20" s="1"/>
  <c r="M42" i="20"/>
  <c r="F31" i="26"/>
  <c r="Z31" i="26" s="1"/>
  <c r="O31" i="26"/>
  <c r="Q42" i="20" s="1"/>
  <c r="H31" i="26"/>
  <c r="J31" i="26" s="1"/>
  <c r="L31" i="26" s="1"/>
  <c r="N42" i="20"/>
  <c r="G31" i="26"/>
  <c r="I31" i="26" s="1"/>
  <c r="K31" i="26" s="1"/>
  <c r="M45" i="20"/>
  <c r="G34" i="26"/>
  <c r="I34" i="26" s="1"/>
  <c r="K34" i="26" s="1"/>
  <c r="F34" i="26"/>
  <c r="Z34" i="26" s="1"/>
  <c r="N45" i="20"/>
  <c r="O34" i="26"/>
  <c r="Q45" i="20" s="1"/>
  <c r="H34" i="26"/>
  <c r="J34" i="26" s="1"/>
  <c r="L34" i="26" s="1"/>
  <c r="N46" i="20"/>
  <c r="M46" i="20"/>
  <c r="O35" i="26"/>
  <c r="Q46" i="20" s="1"/>
  <c r="F35" i="26"/>
  <c r="Z35" i="26" s="1"/>
  <c r="H35" i="26"/>
  <c r="J35" i="26" s="1"/>
  <c r="L35" i="26" s="1"/>
  <c r="G35" i="26"/>
  <c r="I35" i="26" s="1"/>
  <c r="K35" i="26" s="1"/>
  <c r="U54" i="26"/>
  <c r="Y54" i="26" s="1"/>
  <c r="O54" i="26"/>
  <c r="P54" i="26"/>
  <c r="Q54" i="26"/>
  <c r="M41" i="18"/>
  <c r="Q67" i="26"/>
  <c r="O67" i="26"/>
  <c r="P67" i="26"/>
  <c r="U67" i="26"/>
  <c r="Y67" i="26" s="1"/>
  <c r="F42" i="26"/>
  <c r="Z42" i="26" s="1"/>
  <c r="N53" i="20"/>
  <c r="O42" i="26"/>
  <c r="Q53" i="20" s="1"/>
  <c r="H42" i="26"/>
  <c r="J42" i="26" s="1"/>
  <c r="L42" i="26" s="1"/>
  <c r="M53" i="20"/>
  <c r="G42" i="26"/>
  <c r="I42" i="26" s="1"/>
  <c r="K42" i="26" s="1"/>
  <c r="H36" i="26"/>
  <c r="J36" i="26" s="1"/>
  <c r="L36" i="26" s="1"/>
  <c r="G36" i="26"/>
  <c r="I36" i="26" s="1"/>
  <c r="K36" i="26" s="1"/>
  <c r="O36" i="26"/>
  <c r="Q47" i="20" s="1"/>
  <c r="N47" i="20"/>
  <c r="F36" i="26"/>
  <c r="Z36" i="26"/>
  <c r="M47" i="20"/>
  <c r="O51" i="26"/>
  <c r="U51" i="26"/>
  <c r="Y51" i="26" s="1"/>
  <c r="P51" i="26"/>
  <c r="Q51" i="26"/>
  <c r="G39" i="26"/>
  <c r="I39" i="26" s="1"/>
  <c r="K39" i="26" s="1"/>
  <c r="H39" i="26"/>
  <c r="J39" i="26" s="1"/>
  <c r="L39" i="26" s="1"/>
  <c r="F39" i="26"/>
  <c r="Z39" i="26" s="1"/>
  <c r="N50" i="20"/>
  <c r="M50" i="20"/>
  <c r="O39" i="26"/>
  <c r="Q50" i="20" s="1"/>
  <c r="U40" i="15"/>
  <c r="U30" i="15"/>
  <c r="U45" i="17"/>
  <c r="M54" i="20"/>
  <c r="F43" i="26"/>
  <c r="Z43" i="26" s="1"/>
  <c r="H43" i="26"/>
  <c r="J43" i="26" s="1"/>
  <c r="L43" i="26" s="1"/>
  <c r="N54" i="20"/>
  <c r="G43" i="26"/>
  <c r="I43" i="26" s="1"/>
  <c r="K43" i="26" s="1"/>
  <c r="O43" i="26"/>
  <c r="Q54" i="20" s="1"/>
  <c r="M59" i="20"/>
  <c r="H48" i="26"/>
  <c r="J48" i="26" s="1"/>
  <c r="L48" i="26" s="1"/>
  <c r="O48" i="26"/>
  <c r="Q59" i="20" s="1"/>
  <c r="G48" i="26"/>
  <c r="I48" i="26" s="1"/>
  <c r="K48" i="26" s="1"/>
  <c r="N59" i="20"/>
  <c r="F48" i="26"/>
  <c r="Z48" i="26" s="1"/>
  <c r="Q58" i="26"/>
  <c r="U58" i="26"/>
  <c r="Y58" i="26" s="1"/>
  <c r="O58" i="26"/>
  <c r="P58" i="26"/>
  <c r="Z38" i="26"/>
  <c r="H38" i="26"/>
  <c r="J38" i="26" s="1"/>
  <c r="L38" i="26" s="1"/>
  <c r="M49" i="20"/>
  <c r="N49" i="20"/>
  <c r="G38" i="26"/>
  <c r="I38" i="26" s="1"/>
  <c r="K38" i="26" s="1"/>
  <c r="O38" i="26"/>
  <c r="Q49" i="20" s="1"/>
  <c r="F38" i="26"/>
  <c r="G33" i="26"/>
  <c r="I33" i="26" s="1"/>
  <c r="K33" i="26" s="1"/>
  <c r="H33" i="26"/>
  <c r="J33" i="26" s="1"/>
  <c r="L33" i="26" s="1"/>
  <c r="F33" i="26"/>
  <c r="Z33" i="26" s="1"/>
  <c r="O33" i="26"/>
  <c r="Q44" i="20" s="1"/>
  <c r="N44" i="20"/>
  <c r="M44" i="20"/>
  <c r="F44" i="26"/>
  <c r="Z44" i="26" s="1"/>
  <c r="N55" i="20"/>
  <c r="H44" i="26"/>
  <c r="J44" i="26" s="1"/>
  <c r="L44" i="26" s="1"/>
  <c r="O44" i="26"/>
  <c r="Q55" i="20" s="1"/>
  <c r="M55" i="20"/>
  <c r="G44" i="26"/>
  <c r="I44" i="26" s="1"/>
  <c r="K44" i="26" s="1"/>
  <c r="U38" i="15" l="1"/>
  <c r="U49" i="12"/>
  <c r="U47" i="15"/>
  <c r="U48" i="12"/>
  <c r="U49" i="15"/>
  <c r="U46" i="15"/>
  <c r="U42" i="12"/>
  <c r="P42" i="17"/>
  <c r="H53" i="20" s="1"/>
  <c r="P48" i="12"/>
  <c r="H33" i="20" s="1"/>
  <c r="P49" i="12"/>
  <c r="H34" i="20" s="1"/>
  <c r="M49" i="12"/>
  <c r="E34" i="20" s="1"/>
  <c r="U41" i="12"/>
  <c r="U42" i="17"/>
  <c r="U41" i="17"/>
  <c r="M45" i="18"/>
  <c r="Y56" i="20" s="1"/>
  <c r="P47" i="15"/>
  <c r="R32" i="20" s="1"/>
  <c r="M49" i="15"/>
  <c r="N49" i="15" s="1"/>
  <c r="P34" i="20" s="1"/>
  <c r="P40" i="26"/>
  <c r="R51" i="20" s="1"/>
  <c r="P49" i="15"/>
  <c r="R34" i="20" s="1"/>
  <c r="U45" i="15"/>
  <c r="U44" i="15"/>
  <c r="P38" i="15"/>
  <c r="R23" i="20" s="1"/>
  <c r="P44" i="15"/>
  <c r="R29" i="20" s="1"/>
  <c r="U41" i="15"/>
  <c r="M46" i="15"/>
  <c r="N46" i="15" s="1"/>
  <c r="N40" i="15"/>
  <c r="P25" i="20" s="1"/>
  <c r="Q21" i="20"/>
  <c r="P46" i="15"/>
  <c r="R31" i="20" s="1"/>
  <c r="P45" i="15"/>
  <c r="R30" i="20" s="1"/>
  <c r="U43" i="15"/>
  <c r="U42" i="15"/>
  <c r="P36" i="15"/>
  <c r="R21" i="20" s="1"/>
  <c r="P42" i="15"/>
  <c r="R27" i="20" s="1"/>
  <c r="M42" i="15"/>
  <c r="O27" i="20" s="1"/>
  <c r="M43" i="15"/>
  <c r="O28" i="20" s="1"/>
  <c r="M37" i="15"/>
  <c r="O22" i="20" s="1"/>
  <c r="P43" i="15"/>
  <c r="R28" i="20" s="1"/>
  <c r="P37" i="15"/>
  <c r="R22" i="20" s="1"/>
  <c r="P39" i="15"/>
  <c r="R24" i="20" s="1"/>
  <c r="P32" i="15"/>
  <c r="R17" i="20" s="1"/>
  <c r="U37" i="15"/>
  <c r="U35" i="15"/>
  <c r="P35" i="15"/>
  <c r="Q35" i="15" s="1"/>
  <c r="S20" i="20" s="1"/>
  <c r="U39" i="15"/>
  <c r="P41" i="15"/>
  <c r="R26" i="20" s="1"/>
  <c r="U32" i="15"/>
  <c r="Q31" i="12"/>
  <c r="I16" i="20" s="1"/>
  <c r="M31" i="15"/>
  <c r="O16" i="20" s="1"/>
  <c r="U31" i="12"/>
  <c r="G16" i="20"/>
  <c r="P41" i="12"/>
  <c r="H26" i="20" s="1"/>
  <c r="U39" i="12"/>
  <c r="P39" i="17"/>
  <c r="H50" i="20" s="1"/>
  <c r="U39" i="17"/>
  <c r="P39" i="12"/>
  <c r="H24" i="20" s="1"/>
  <c r="P37" i="17"/>
  <c r="H48" i="20" s="1"/>
  <c r="M39" i="12"/>
  <c r="N39" i="12" s="1"/>
  <c r="V39" i="12" s="1"/>
  <c r="X39" i="12" s="1"/>
  <c r="P34" i="12"/>
  <c r="H19" i="20" s="1"/>
  <c r="U34" i="12"/>
  <c r="M40" i="12"/>
  <c r="E25" i="20" s="1"/>
  <c r="U37" i="12"/>
  <c r="U36" i="12"/>
  <c r="M38" i="12"/>
  <c r="E23" i="20" s="1"/>
  <c r="P37" i="12"/>
  <c r="H22" i="20" s="1"/>
  <c r="U37" i="17"/>
  <c r="P41" i="17"/>
  <c r="H52" i="20" s="1"/>
  <c r="Z28" i="15"/>
  <c r="AA28" i="15" s="1"/>
  <c r="P44" i="18"/>
  <c r="AB55" i="20" s="1"/>
  <c r="U44" i="18"/>
  <c r="M42" i="18"/>
  <c r="Y53" i="20" s="1"/>
  <c r="M48" i="18"/>
  <c r="Y59" i="20" s="1"/>
  <c r="M39" i="18"/>
  <c r="Y50" i="20" s="1"/>
  <c r="U34" i="15"/>
  <c r="P31" i="15"/>
  <c r="P34" i="15"/>
  <c r="R19" i="20" s="1"/>
  <c r="Q33" i="15"/>
  <c r="S18" i="20" s="1"/>
  <c r="P39" i="18"/>
  <c r="Q39" i="18" s="1"/>
  <c r="AC50" i="20" s="1"/>
  <c r="P47" i="12"/>
  <c r="H32" i="20" s="1"/>
  <c r="P36" i="12"/>
  <c r="H21" i="20" s="1"/>
  <c r="P42" i="12"/>
  <c r="H27" i="20" s="1"/>
  <c r="U47" i="12"/>
  <c r="P38" i="12"/>
  <c r="H23" i="20" s="1"/>
  <c r="U38" i="12"/>
  <c r="U46" i="12"/>
  <c r="P47" i="17"/>
  <c r="H58" i="20" s="1"/>
  <c r="P42" i="18"/>
  <c r="Q42" i="18" s="1"/>
  <c r="AC53" i="20" s="1"/>
  <c r="G28" i="56"/>
  <c r="K50" i="56" s="1"/>
  <c r="L50" i="56" s="1"/>
  <c r="P48" i="18"/>
  <c r="AB59" i="20" s="1"/>
  <c r="P46" i="18"/>
  <c r="AB57" i="20" s="1"/>
  <c r="U46" i="18"/>
  <c r="U49" i="18"/>
  <c r="U45" i="18"/>
  <c r="P45" i="18"/>
  <c r="AB56" i="20" s="1"/>
  <c r="U47" i="18"/>
  <c r="U39" i="18"/>
  <c r="U42" i="18"/>
  <c r="P47" i="18"/>
  <c r="AB58" i="20" s="1"/>
  <c r="V36" i="15"/>
  <c r="X36" i="15" s="1"/>
  <c r="Y36" i="15" s="1"/>
  <c r="Q16" i="20"/>
  <c r="U40" i="18"/>
  <c r="U43" i="18"/>
  <c r="P40" i="18"/>
  <c r="AB51" i="20" s="1"/>
  <c r="U45" i="12"/>
  <c r="P43" i="18"/>
  <c r="AB54" i="20" s="1"/>
  <c r="P45" i="12"/>
  <c r="H30" i="20" s="1"/>
  <c r="M47" i="12"/>
  <c r="N47" i="12" s="1"/>
  <c r="M46" i="12"/>
  <c r="E31" i="20" s="1"/>
  <c r="M33" i="18"/>
  <c r="Y44" i="20" s="1"/>
  <c r="N37" i="12"/>
  <c r="U47" i="17"/>
  <c r="M46" i="26"/>
  <c r="O57" i="20" s="1"/>
  <c r="M45" i="12"/>
  <c r="E30" i="20" s="1"/>
  <c r="Z28" i="12"/>
  <c r="AA28" i="12" s="1"/>
  <c r="N38" i="15"/>
  <c r="V38" i="15" s="1"/>
  <c r="X38" i="15" s="1"/>
  <c r="P44" i="12"/>
  <c r="H29" i="20" s="1"/>
  <c r="U44" i="12"/>
  <c r="U43" i="12"/>
  <c r="P46" i="12"/>
  <c r="H31" i="20" s="1"/>
  <c r="M40" i="18"/>
  <c r="Y51" i="20" s="1"/>
  <c r="P41" i="26"/>
  <c r="R52" i="20" s="1"/>
  <c r="M48" i="17"/>
  <c r="E59" i="20" s="1"/>
  <c r="O20" i="20"/>
  <c r="M34" i="18"/>
  <c r="N34" i="18" s="1"/>
  <c r="U30" i="12"/>
  <c r="P48" i="17"/>
  <c r="Q48" i="17" s="1"/>
  <c r="I59" i="20" s="1"/>
  <c r="U48" i="18"/>
  <c r="N44" i="17"/>
  <c r="U40" i="12"/>
  <c r="P40" i="12"/>
  <c r="Q40" i="12" s="1"/>
  <c r="I25" i="20" s="1"/>
  <c r="N30" i="15"/>
  <c r="U48" i="17"/>
  <c r="P43" i="12"/>
  <c r="H28" i="20" s="1"/>
  <c r="P49" i="18"/>
  <c r="AB60" i="20" s="1"/>
  <c r="N32" i="12"/>
  <c r="U35" i="12"/>
  <c r="Y35" i="12" s="1"/>
  <c r="G20" i="20"/>
  <c r="P35" i="12"/>
  <c r="N44" i="12"/>
  <c r="U33" i="12"/>
  <c r="G18" i="20"/>
  <c r="N45" i="15"/>
  <c r="Q45" i="17"/>
  <c r="I56" i="20" s="1"/>
  <c r="M35" i="17"/>
  <c r="E46" i="20" s="1"/>
  <c r="M47" i="17"/>
  <c r="E58" i="20" s="1"/>
  <c r="N33" i="15"/>
  <c r="N43" i="12"/>
  <c r="N49" i="18"/>
  <c r="Q33" i="12"/>
  <c r="I18" i="20" s="1"/>
  <c r="H18" i="20"/>
  <c r="P41" i="18"/>
  <c r="N47" i="15"/>
  <c r="N37" i="17"/>
  <c r="V37" i="17" s="1"/>
  <c r="X37" i="17" s="1"/>
  <c r="N41" i="12"/>
  <c r="F26" i="20" s="1"/>
  <c r="P44" i="17"/>
  <c r="H55" i="20" s="1"/>
  <c r="U44" i="17"/>
  <c r="N36" i="12"/>
  <c r="N41" i="17"/>
  <c r="P34" i="18"/>
  <c r="Q34" i="18" s="1"/>
  <c r="AC45" i="20" s="1"/>
  <c r="F20" i="20"/>
  <c r="P32" i="17"/>
  <c r="H43" i="20" s="1"/>
  <c r="M37" i="18"/>
  <c r="Y48" i="20" s="1"/>
  <c r="U41" i="18"/>
  <c r="G17" i="20"/>
  <c r="P32" i="12"/>
  <c r="U32" i="12"/>
  <c r="U32" i="17"/>
  <c r="N42" i="17"/>
  <c r="U33" i="17"/>
  <c r="M38" i="17"/>
  <c r="N38" i="17" s="1"/>
  <c r="U34" i="18"/>
  <c r="M34" i="17"/>
  <c r="N34" i="17" s="1"/>
  <c r="N43" i="18"/>
  <c r="P47" i="26"/>
  <c r="R58" i="20" s="1"/>
  <c r="N41" i="15"/>
  <c r="N44" i="15"/>
  <c r="M35" i="26"/>
  <c r="O46" i="20" s="1"/>
  <c r="M34" i="26"/>
  <c r="O45" i="20" s="1"/>
  <c r="M30" i="12"/>
  <c r="E15" i="20" s="1"/>
  <c r="V33" i="12"/>
  <c r="X33" i="12" s="1"/>
  <c r="M37" i="26"/>
  <c r="O48" i="20" s="1"/>
  <c r="M45" i="26"/>
  <c r="O56" i="20" s="1"/>
  <c r="N39" i="17"/>
  <c r="P30" i="12"/>
  <c r="Y47" i="20"/>
  <c r="U31" i="26"/>
  <c r="N44" i="18"/>
  <c r="O24" i="20"/>
  <c r="M38" i="18"/>
  <c r="O19" i="20"/>
  <c r="U41" i="26"/>
  <c r="P38" i="26"/>
  <c r="R49" i="20" s="1"/>
  <c r="U35" i="26"/>
  <c r="P45" i="26"/>
  <c r="R56" i="20" s="1"/>
  <c r="P30" i="17"/>
  <c r="H41" i="20" s="1"/>
  <c r="M46" i="17"/>
  <c r="E57" i="20" s="1"/>
  <c r="M31" i="18"/>
  <c r="Y42" i="20" s="1"/>
  <c r="M31" i="26"/>
  <c r="N31" i="26" s="1"/>
  <c r="P30" i="18"/>
  <c r="Q30" i="18" s="1"/>
  <c r="AC41" i="20" s="1"/>
  <c r="V34" i="12"/>
  <c r="X34" i="12" s="1"/>
  <c r="F19" i="20"/>
  <c r="P39" i="26"/>
  <c r="R50" i="20" s="1"/>
  <c r="P32" i="26"/>
  <c r="R43" i="20" s="1"/>
  <c r="M32" i="17"/>
  <c r="E43" i="20" s="1"/>
  <c r="M47" i="26"/>
  <c r="O58" i="20" s="1"/>
  <c r="M33" i="17"/>
  <c r="E44" i="20" s="1"/>
  <c r="N32" i="15"/>
  <c r="M42" i="26"/>
  <c r="N42" i="26" s="1"/>
  <c r="M35" i="18"/>
  <c r="Y46" i="20" s="1"/>
  <c r="Z28" i="18"/>
  <c r="N45" i="17"/>
  <c r="M36" i="26"/>
  <c r="N36" i="26" s="1"/>
  <c r="P43" i="26"/>
  <c r="U36" i="26"/>
  <c r="N48" i="15"/>
  <c r="U30" i="17"/>
  <c r="M49" i="17"/>
  <c r="N49" i="17" s="1"/>
  <c r="Q48" i="15"/>
  <c r="S33" i="20" s="1"/>
  <c r="M30" i="18"/>
  <c r="Y41" i="20" s="1"/>
  <c r="E16" i="20"/>
  <c r="N31" i="12"/>
  <c r="U49" i="26"/>
  <c r="M32" i="18"/>
  <c r="Y43" i="20" s="1"/>
  <c r="M30" i="26"/>
  <c r="O41" i="20" s="1"/>
  <c r="N48" i="12"/>
  <c r="M44" i="26"/>
  <c r="O55" i="20" s="1"/>
  <c r="U30" i="26"/>
  <c r="P33" i="18"/>
  <c r="AB44" i="20" s="1"/>
  <c r="H57" i="20"/>
  <c r="Q46" i="17"/>
  <c r="I57" i="20" s="1"/>
  <c r="M33" i="26"/>
  <c r="O44" i="20" s="1"/>
  <c r="U32" i="26"/>
  <c r="M40" i="17"/>
  <c r="U36" i="17"/>
  <c r="G47" i="20"/>
  <c r="P36" i="17"/>
  <c r="M30" i="17"/>
  <c r="AA48" i="20"/>
  <c r="P37" i="18"/>
  <c r="U37" i="18"/>
  <c r="G60" i="20"/>
  <c r="P49" i="17"/>
  <c r="M36" i="17"/>
  <c r="AA46" i="20"/>
  <c r="U35" i="18"/>
  <c r="P49" i="26"/>
  <c r="R60" i="20" s="1"/>
  <c r="U49" i="17"/>
  <c r="U35" i="17"/>
  <c r="U30" i="18"/>
  <c r="U38" i="18"/>
  <c r="G45" i="20"/>
  <c r="P34" i="17"/>
  <c r="U34" i="17"/>
  <c r="P43" i="17"/>
  <c r="G42" i="20"/>
  <c r="P31" i="17"/>
  <c r="M48" i="26"/>
  <c r="O59" i="20" s="1"/>
  <c r="P34" i="26"/>
  <c r="N42" i="12"/>
  <c r="G57" i="20"/>
  <c r="U46" i="17"/>
  <c r="U43" i="17"/>
  <c r="P35" i="26"/>
  <c r="R46" i="20" s="1"/>
  <c r="U40" i="26"/>
  <c r="M32" i="26"/>
  <c r="N32" i="26" s="1"/>
  <c r="G49" i="20"/>
  <c r="P38" i="17"/>
  <c r="M43" i="26"/>
  <c r="O54" i="20" s="1"/>
  <c r="U38" i="26"/>
  <c r="M39" i="26"/>
  <c r="O50" i="20" s="1"/>
  <c r="M41" i="26"/>
  <c r="O52" i="20" s="1"/>
  <c r="N47" i="18"/>
  <c r="M43" i="17"/>
  <c r="M31" i="17"/>
  <c r="AA43" i="20"/>
  <c r="U32" i="18"/>
  <c r="P32" i="18"/>
  <c r="P35" i="17"/>
  <c r="P31" i="18"/>
  <c r="U34" i="26"/>
  <c r="U47" i="26"/>
  <c r="U31" i="17"/>
  <c r="P35" i="18"/>
  <c r="U31" i="18"/>
  <c r="G51" i="20"/>
  <c r="U40" i="17"/>
  <c r="P40" i="17"/>
  <c r="M38" i="26"/>
  <c r="N38" i="26" s="1"/>
  <c r="P38" i="18"/>
  <c r="AB49" i="20" s="1"/>
  <c r="M40" i="26"/>
  <c r="N40" i="26" s="1"/>
  <c r="M49" i="26"/>
  <c r="O60" i="20" s="1"/>
  <c r="U33" i="18"/>
  <c r="Z28" i="17"/>
  <c r="AA28" i="17" s="1"/>
  <c r="P33" i="17"/>
  <c r="P24" i="20"/>
  <c r="V39" i="15"/>
  <c r="X39" i="15" s="1"/>
  <c r="U44" i="26"/>
  <c r="U48" i="26"/>
  <c r="U43" i="26"/>
  <c r="P33" i="26"/>
  <c r="P37" i="26"/>
  <c r="V35" i="15"/>
  <c r="X35" i="15" s="1"/>
  <c r="P20" i="20"/>
  <c r="Y52" i="20"/>
  <c r="N41" i="18"/>
  <c r="AB47" i="20"/>
  <c r="Q36" i="18"/>
  <c r="AC47" i="20" s="1"/>
  <c r="R15" i="20"/>
  <c r="Q30" i="15"/>
  <c r="S15" i="20" s="1"/>
  <c r="U46" i="26"/>
  <c r="P44" i="26"/>
  <c r="U42" i="26"/>
  <c r="P48" i="26"/>
  <c r="P31" i="26"/>
  <c r="U37" i="26"/>
  <c r="P46" i="26"/>
  <c r="Z28" i="26"/>
  <c r="AA28" i="26" s="1"/>
  <c r="P42" i="26"/>
  <c r="P30" i="26"/>
  <c r="V36" i="18"/>
  <c r="X36" i="18" s="1"/>
  <c r="Y36" i="18" s="1"/>
  <c r="Z47" i="20"/>
  <c r="Y57" i="20"/>
  <c r="N46" i="18"/>
  <c r="V34" i="15"/>
  <c r="X34" i="15" s="1"/>
  <c r="P19" i="20"/>
  <c r="U33" i="26"/>
  <c r="P36" i="26"/>
  <c r="U39" i="26"/>
  <c r="U45" i="26"/>
  <c r="R25" i="20"/>
  <c r="Q40" i="15"/>
  <c r="S25" i="20" s="1"/>
  <c r="V39" i="17" l="1"/>
  <c r="X39" i="17" s="1"/>
  <c r="Y38" i="15"/>
  <c r="Q42" i="17"/>
  <c r="I53" i="20" s="1"/>
  <c r="Q48" i="12"/>
  <c r="I33" i="20" s="1"/>
  <c r="Q49" i="12"/>
  <c r="I34" i="20" s="1"/>
  <c r="N49" i="12"/>
  <c r="V49" i="12" s="1"/>
  <c r="X49" i="12" s="1"/>
  <c r="Y49" i="12" s="1"/>
  <c r="V48" i="12"/>
  <c r="X48" i="12" s="1"/>
  <c r="Y48" i="12" s="1"/>
  <c r="Q47" i="17"/>
  <c r="I58" i="20" s="1"/>
  <c r="V45" i="17"/>
  <c r="X45" i="17" s="1"/>
  <c r="Y45" i="17" s="1"/>
  <c r="V44" i="17"/>
  <c r="X44" i="17" s="1"/>
  <c r="Y44" i="17" s="1"/>
  <c r="N45" i="18"/>
  <c r="V45" i="18" s="1"/>
  <c r="X45" i="18" s="1"/>
  <c r="Y45" i="18" s="1"/>
  <c r="Q47" i="15"/>
  <c r="S32" i="20" s="1"/>
  <c r="Q44" i="18"/>
  <c r="AC55" i="20" s="1"/>
  <c r="Z60" i="20"/>
  <c r="Z58" i="20"/>
  <c r="V49" i="15"/>
  <c r="X49" i="15" s="1"/>
  <c r="Y49" i="15" s="1"/>
  <c r="Q40" i="26"/>
  <c r="S51" i="20" s="1"/>
  <c r="O34" i="20"/>
  <c r="Q41" i="26"/>
  <c r="S52" i="20" s="1"/>
  <c r="Q49" i="15"/>
  <c r="S34" i="20" s="1"/>
  <c r="P33" i="20"/>
  <c r="P32" i="20"/>
  <c r="Z45" i="20"/>
  <c r="R34" i="18"/>
  <c r="Z55" i="20"/>
  <c r="V43" i="12"/>
  <c r="X43" i="12" s="1"/>
  <c r="Y43" i="12" s="1"/>
  <c r="V41" i="17"/>
  <c r="X41" i="17" s="1"/>
  <c r="Y41" i="17" s="1"/>
  <c r="Z54" i="20"/>
  <c r="V45" i="15"/>
  <c r="X45" i="15" s="1"/>
  <c r="Y45" i="15" s="1"/>
  <c r="P29" i="20"/>
  <c r="F53" i="20"/>
  <c r="F27" i="20"/>
  <c r="P26" i="20"/>
  <c r="R36" i="18"/>
  <c r="Q46" i="15"/>
  <c r="S31" i="20" s="1"/>
  <c r="N42" i="18"/>
  <c r="Q38" i="15"/>
  <c r="S23" i="20" s="1"/>
  <c r="Q44" i="15"/>
  <c r="S29" i="20" s="1"/>
  <c r="O31" i="20"/>
  <c r="Q45" i="15"/>
  <c r="S30" i="20" s="1"/>
  <c r="R35" i="15"/>
  <c r="V40" i="15"/>
  <c r="X40" i="15" s="1"/>
  <c r="Y40" i="15" s="1"/>
  <c r="Q42" i="15"/>
  <c r="S27" i="20" s="1"/>
  <c r="Q36" i="15"/>
  <c r="N42" i="15"/>
  <c r="Q43" i="15"/>
  <c r="S28" i="20" s="1"/>
  <c r="N43" i="15"/>
  <c r="Q32" i="15"/>
  <c r="S17" i="20" s="1"/>
  <c r="N37" i="15"/>
  <c r="P22" i="20" s="1"/>
  <c r="Q39" i="15"/>
  <c r="S24" i="20" s="1"/>
  <c r="Q37" i="15"/>
  <c r="S22" i="20" s="1"/>
  <c r="Y35" i="15"/>
  <c r="R20" i="20"/>
  <c r="Y39" i="15"/>
  <c r="Q41" i="15"/>
  <c r="S26" i="20" s="1"/>
  <c r="R31" i="12"/>
  <c r="Y39" i="12"/>
  <c r="Q34" i="15"/>
  <c r="N31" i="15"/>
  <c r="P16" i="20" s="1"/>
  <c r="Q39" i="12"/>
  <c r="I24" i="20" s="1"/>
  <c r="Q41" i="12"/>
  <c r="V37" i="12"/>
  <c r="X37" i="12" s="1"/>
  <c r="Y37" i="12" s="1"/>
  <c r="Q39" i="17"/>
  <c r="I50" i="20" s="1"/>
  <c r="F21" i="20"/>
  <c r="F24" i="20"/>
  <c r="Q34" i="12"/>
  <c r="Q37" i="17"/>
  <c r="I48" i="20" s="1"/>
  <c r="R33" i="12"/>
  <c r="V32" i="12"/>
  <c r="X32" i="12" s="1"/>
  <c r="Y32" i="12" s="1"/>
  <c r="Y39" i="17"/>
  <c r="Y34" i="12"/>
  <c r="E24" i="20"/>
  <c r="N40" i="12"/>
  <c r="Q36" i="12"/>
  <c r="I21" i="20" s="1"/>
  <c r="Y37" i="17"/>
  <c r="Q42" i="12"/>
  <c r="I27" i="20" s="1"/>
  <c r="Q37" i="12"/>
  <c r="I22" i="20" s="1"/>
  <c r="Q38" i="12"/>
  <c r="I23" i="20" s="1"/>
  <c r="N38" i="12"/>
  <c r="V38" i="12" s="1"/>
  <c r="X38" i="12" s="1"/>
  <c r="Y38" i="12" s="1"/>
  <c r="Q41" i="17"/>
  <c r="I52" i="20" s="1"/>
  <c r="Y34" i="15"/>
  <c r="Q46" i="18"/>
  <c r="AC57" i="20" s="1"/>
  <c r="N39" i="18"/>
  <c r="N48" i="18"/>
  <c r="AB50" i="20"/>
  <c r="N48" i="17"/>
  <c r="V32" i="15"/>
  <c r="X32" i="15" s="1"/>
  <c r="Y32" i="15" s="1"/>
  <c r="P15" i="20"/>
  <c r="R30" i="15"/>
  <c r="S30" i="15" s="1"/>
  <c r="R16" i="20"/>
  <c r="Q31" i="15"/>
  <c r="S16" i="20" s="1"/>
  <c r="R33" i="15"/>
  <c r="AB53" i="20"/>
  <c r="Q48" i="18"/>
  <c r="AC59" i="20" s="1"/>
  <c r="Q47" i="12"/>
  <c r="I32" i="20" s="1"/>
  <c r="N30" i="12"/>
  <c r="F15" i="20" s="1"/>
  <c r="Q45" i="18"/>
  <c r="AC56" i="20" s="1"/>
  <c r="Q43" i="18"/>
  <c r="AC54" i="20" s="1"/>
  <c r="F22" i="20"/>
  <c r="Q47" i="18"/>
  <c r="AC58" i="20" s="1"/>
  <c r="E32" i="20"/>
  <c r="V34" i="18"/>
  <c r="X34" i="18" s="1"/>
  <c r="Y34" i="18" s="1"/>
  <c r="F17" i="20"/>
  <c r="N35" i="26"/>
  <c r="V47" i="12"/>
  <c r="X47" i="12" s="1"/>
  <c r="Y47" i="12" s="1"/>
  <c r="F32" i="20"/>
  <c r="N33" i="18"/>
  <c r="V33" i="18" s="1"/>
  <c r="X33" i="18" s="1"/>
  <c r="Y33" i="18" s="1"/>
  <c r="Q44" i="12"/>
  <c r="I29" i="20" s="1"/>
  <c r="Q40" i="18"/>
  <c r="AC51" i="20" s="1"/>
  <c r="N46" i="12"/>
  <c r="Q49" i="18"/>
  <c r="AC60" i="20" s="1"/>
  <c r="Q45" i="12"/>
  <c r="I30" i="20" s="1"/>
  <c r="N45" i="12"/>
  <c r="P30" i="20"/>
  <c r="V36" i="12"/>
  <c r="X36" i="12" s="1"/>
  <c r="Y36" i="12" s="1"/>
  <c r="N40" i="18"/>
  <c r="N45" i="26"/>
  <c r="AB45" i="20"/>
  <c r="P23" i="20"/>
  <c r="V47" i="15"/>
  <c r="X47" i="15" s="1"/>
  <c r="Y47" i="15" s="1"/>
  <c r="H59" i="20"/>
  <c r="F33" i="20"/>
  <c r="V41" i="12"/>
  <c r="X41" i="12" s="1"/>
  <c r="Y41" i="12" s="1"/>
  <c r="Q46" i="12"/>
  <c r="I31" i="20" s="1"/>
  <c r="Q43" i="12"/>
  <c r="I28" i="20" s="1"/>
  <c r="N46" i="26"/>
  <c r="N37" i="18"/>
  <c r="N35" i="17"/>
  <c r="H25" i="20"/>
  <c r="F55" i="20"/>
  <c r="F48" i="20"/>
  <c r="V30" i="15"/>
  <c r="X30" i="15" s="1"/>
  <c r="Y30" i="15" s="1"/>
  <c r="Y45" i="20"/>
  <c r="E49" i="20"/>
  <c r="F28" i="20"/>
  <c r="N31" i="18"/>
  <c r="E60" i="20"/>
  <c r="N47" i="17"/>
  <c r="V33" i="15"/>
  <c r="X33" i="15" s="1"/>
  <c r="Y33" i="15" s="1"/>
  <c r="P18" i="20"/>
  <c r="V42" i="17"/>
  <c r="X42" i="17" s="1"/>
  <c r="Y42" i="17" s="1"/>
  <c r="V44" i="12"/>
  <c r="X44" i="12" s="1"/>
  <c r="Y44" i="12" s="1"/>
  <c r="F29" i="20"/>
  <c r="Q30" i="17"/>
  <c r="I41" i="20" s="1"/>
  <c r="V43" i="18"/>
  <c r="X43" i="18" s="1"/>
  <c r="Y43" i="18" s="1"/>
  <c r="Q44" i="17"/>
  <c r="I55" i="20" s="1"/>
  <c r="N47" i="26"/>
  <c r="N32" i="17"/>
  <c r="Y33" i="12"/>
  <c r="Q35" i="12"/>
  <c r="H20" i="20"/>
  <c r="V49" i="18"/>
  <c r="X49" i="18" s="1"/>
  <c r="Y49" i="18" s="1"/>
  <c r="O47" i="20"/>
  <c r="N34" i="26"/>
  <c r="N46" i="17"/>
  <c r="N35" i="18"/>
  <c r="Q32" i="26"/>
  <c r="S43" i="20" s="1"/>
  <c r="N37" i="26"/>
  <c r="V37" i="26" s="1"/>
  <c r="X37" i="26" s="1"/>
  <c r="Y37" i="26" s="1"/>
  <c r="E45" i="20"/>
  <c r="V44" i="15"/>
  <c r="X44" i="15" s="1"/>
  <c r="Y44" i="15" s="1"/>
  <c r="H17" i="20"/>
  <c r="Q32" i="12"/>
  <c r="I17" i="20" s="1"/>
  <c r="V41" i="15"/>
  <c r="X41" i="15" s="1"/>
  <c r="Y41" i="15" s="1"/>
  <c r="F52" i="20"/>
  <c r="AB52" i="20"/>
  <c r="Q41" i="18"/>
  <c r="AC52" i="20" s="1"/>
  <c r="Q32" i="17"/>
  <c r="I43" i="20" s="1"/>
  <c r="V48" i="15"/>
  <c r="X48" i="15" s="1"/>
  <c r="Y48" i="15" s="1"/>
  <c r="Q38" i="26"/>
  <c r="S49" i="20" s="1"/>
  <c r="N44" i="26"/>
  <c r="Q39" i="26"/>
  <c r="S50" i="20" s="1"/>
  <c r="Q45" i="26"/>
  <c r="S56" i="20" s="1"/>
  <c r="Q47" i="26"/>
  <c r="S58" i="20" s="1"/>
  <c r="Y49" i="20"/>
  <c r="N38" i="18"/>
  <c r="R38" i="18" s="1"/>
  <c r="O43" i="20"/>
  <c r="AB41" i="20"/>
  <c r="H15" i="20"/>
  <c r="Q30" i="12"/>
  <c r="I15" i="20" s="1"/>
  <c r="O42" i="20"/>
  <c r="F50" i="20"/>
  <c r="N49" i="26"/>
  <c r="P17" i="20"/>
  <c r="N41" i="26"/>
  <c r="V41" i="26" s="1"/>
  <c r="X41" i="26" s="1"/>
  <c r="Y41" i="26" s="1"/>
  <c r="Q33" i="18"/>
  <c r="AC44" i="20" s="1"/>
  <c r="N30" i="18"/>
  <c r="V47" i="18"/>
  <c r="X47" i="18" s="1"/>
  <c r="Y47" i="18" s="1"/>
  <c r="O53" i="20"/>
  <c r="V44" i="18"/>
  <c r="X44" i="18" s="1"/>
  <c r="Y44" i="18" s="1"/>
  <c r="N33" i="17"/>
  <c r="V42" i="26"/>
  <c r="X42" i="26" s="1"/>
  <c r="Y42" i="26" s="1"/>
  <c r="P53" i="20"/>
  <c r="Q49" i="26"/>
  <c r="S60" i="20" s="1"/>
  <c r="F56" i="20"/>
  <c r="N33" i="26"/>
  <c r="N32" i="18"/>
  <c r="F16" i="20"/>
  <c r="V31" i="12"/>
  <c r="X31" i="12" s="1"/>
  <c r="Y31" i="12" s="1"/>
  <c r="V42" i="12"/>
  <c r="X42" i="12" s="1"/>
  <c r="Y42" i="12" s="1"/>
  <c r="R54" i="20"/>
  <c r="Q43" i="26"/>
  <c r="S54" i="20" s="1"/>
  <c r="N30" i="26"/>
  <c r="N43" i="26"/>
  <c r="O51" i="20"/>
  <c r="H51" i="20"/>
  <c r="Q40" i="17"/>
  <c r="I51" i="20" s="1"/>
  <c r="AB48" i="20"/>
  <c r="Q37" i="18"/>
  <c r="AC48" i="20" s="1"/>
  <c r="E47" i="20"/>
  <c r="N36" i="17"/>
  <c r="H60" i="20"/>
  <c r="Q49" i="17"/>
  <c r="I60" i="20" s="1"/>
  <c r="O49" i="20"/>
  <c r="F49" i="20"/>
  <c r="V38" i="17"/>
  <c r="X38" i="17" s="1"/>
  <c r="Y38" i="17" s="1"/>
  <c r="H49" i="20"/>
  <c r="Q38" i="17"/>
  <c r="I49" i="20" s="1"/>
  <c r="E51" i="20"/>
  <c r="N40" i="17"/>
  <c r="R40" i="17" s="1"/>
  <c r="Q38" i="18"/>
  <c r="AC49" i="20" s="1"/>
  <c r="H44" i="20"/>
  <c r="Q33" i="17"/>
  <c r="I44" i="20" s="1"/>
  <c r="H42" i="20"/>
  <c r="Q31" i="17"/>
  <c r="I42" i="20" s="1"/>
  <c r="E41" i="20"/>
  <c r="N30" i="17"/>
  <c r="F45" i="20"/>
  <c r="V34" i="17"/>
  <c r="X34" i="17" s="1"/>
  <c r="Y34" i="17" s="1"/>
  <c r="Q34" i="17"/>
  <c r="I45" i="20" s="1"/>
  <c r="H45" i="20"/>
  <c r="V49" i="17"/>
  <c r="X49" i="17" s="1"/>
  <c r="Y49" i="17" s="1"/>
  <c r="F60" i="20"/>
  <c r="E54" i="20"/>
  <c r="N43" i="17"/>
  <c r="H47" i="20"/>
  <c r="Q36" i="17"/>
  <c r="I47" i="20" s="1"/>
  <c r="E42" i="20"/>
  <c r="N31" i="17"/>
  <c r="H46" i="20"/>
  <c r="Q35" i="17"/>
  <c r="I46" i="20" s="1"/>
  <c r="R45" i="20"/>
  <c r="Q34" i="26"/>
  <c r="S45" i="20" s="1"/>
  <c r="Q35" i="18"/>
  <c r="AC46" i="20" s="1"/>
  <c r="AB46" i="20"/>
  <c r="Q31" i="18"/>
  <c r="AC42" i="20" s="1"/>
  <c r="AB42" i="20"/>
  <c r="Q35" i="26"/>
  <c r="S46" i="20" s="1"/>
  <c r="N48" i="26"/>
  <c r="N39" i="26"/>
  <c r="H54" i="20"/>
  <c r="Q43" i="17"/>
  <c r="I54" i="20" s="1"/>
  <c r="AB43" i="20"/>
  <c r="Q32" i="18"/>
  <c r="AC43" i="20" s="1"/>
  <c r="V32" i="26"/>
  <c r="X32" i="26" s="1"/>
  <c r="Y32" i="26" s="1"/>
  <c r="P43" i="20"/>
  <c r="R44" i="20"/>
  <c r="Q33" i="26"/>
  <c r="S44" i="20" s="1"/>
  <c r="V31" i="26"/>
  <c r="X31" i="26" s="1"/>
  <c r="Y31" i="26" s="1"/>
  <c r="P42" i="20"/>
  <c r="R53" i="20"/>
  <c r="Q42" i="26"/>
  <c r="S53" i="20" s="1"/>
  <c r="R55" i="20"/>
  <c r="Q44" i="26"/>
  <c r="S55" i="20" s="1"/>
  <c r="R42" i="20"/>
  <c r="Q31" i="26"/>
  <c r="S42" i="20" s="1"/>
  <c r="R48" i="20"/>
  <c r="Q37" i="26"/>
  <c r="V40" i="26"/>
  <c r="X40" i="26" s="1"/>
  <c r="Y40" i="26" s="1"/>
  <c r="P51" i="20"/>
  <c r="Z57" i="20"/>
  <c r="V46" i="18"/>
  <c r="X46" i="18" s="1"/>
  <c r="Y46" i="18" s="1"/>
  <c r="R41" i="20"/>
  <c r="Q30" i="26"/>
  <c r="S41" i="20" s="1"/>
  <c r="R59" i="20"/>
  <c r="Q48" i="26"/>
  <c r="S59" i="20" s="1"/>
  <c r="P31" i="20"/>
  <c r="V46" i="15"/>
  <c r="X46" i="15" s="1"/>
  <c r="Y46" i="15" s="1"/>
  <c r="P47" i="20"/>
  <c r="V36" i="26"/>
  <c r="X36" i="26" s="1"/>
  <c r="Y36" i="26" s="1"/>
  <c r="P49" i="20"/>
  <c r="V38" i="26"/>
  <c r="X38" i="26" s="1"/>
  <c r="Y38" i="26" s="1"/>
  <c r="R47" i="20"/>
  <c r="Q36" i="26"/>
  <c r="S47" i="20" s="1"/>
  <c r="R57" i="20"/>
  <c r="Q46" i="26"/>
  <c r="S57" i="20" s="1"/>
  <c r="Z52" i="20"/>
  <c r="V41" i="18"/>
  <c r="X41" i="18" s="1"/>
  <c r="Y41" i="18" s="1"/>
  <c r="R39" i="17" l="1"/>
  <c r="V39" i="18"/>
  <c r="X39" i="18" s="1"/>
  <c r="Y39" i="18" s="1"/>
  <c r="R39" i="18"/>
  <c r="R40" i="18"/>
  <c r="R41" i="18"/>
  <c r="R42" i="17"/>
  <c r="R41" i="17"/>
  <c r="I20" i="20"/>
  <c r="R35" i="12"/>
  <c r="F34" i="20"/>
  <c r="P46" i="20"/>
  <c r="R35" i="26"/>
  <c r="F31" i="20"/>
  <c r="V45" i="12"/>
  <c r="X45" i="12" s="1"/>
  <c r="Y45" i="12" s="1"/>
  <c r="Z56" i="20"/>
  <c r="F59" i="20"/>
  <c r="F58" i="20"/>
  <c r="F57" i="20"/>
  <c r="R37" i="17"/>
  <c r="F46" i="20"/>
  <c r="R35" i="17"/>
  <c r="Z59" i="20"/>
  <c r="P57" i="20"/>
  <c r="V45" i="26"/>
  <c r="X45" i="26" s="1"/>
  <c r="Y45" i="26" s="1"/>
  <c r="P55" i="20"/>
  <c r="V34" i="26"/>
  <c r="X34" i="26" s="1"/>
  <c r="Y34" i="26" s="1"/>
  <c r="R34" i="26"/>
  <c r="P54" i="20"/>
  <c r="V39" i="26"/>
  <c r="X39" i="26" s="1"/>
  <c r="Y39" i="26" s="1"/>
  <c r="R32" i="15"/>
  <c r="V37" i="18"/>
  <c r="X37" i="18" s="1"/>
  <c r="Y37" i="18" s="1"/>
  <c r="R37" i="18"/>
  <c r="Z46" i="20"/>
  <c r="R35" i="18"/>
  <c r="I26" i="20"/>
  <c r="F25" i="20"/>
  <c r="Z53" i="20"/>
  <c r="Z51" i="20"/>
  <c r="P28" i="20"/>
  <c r="P27" i="20"/>
  <c r="V42" i="18"/>
  <c r="X42" i="18" s="1"/>
  <c r="Y42" i="18" s="1"/>
  <c r="V33" i="26"/>
  <c r="X33" i="26" s="1"/>
  <c r="Y33" i="26" s="1"/>
  <c r="R33" i="26"/>
  <c r="R32" i="26"/>
  <c r="V42" i="15"/>
  <c r="X42" i="15" s="1"/>
  <c r="Y42" i="15" s="1"/>
  <c r="R37" i="15"/>
  <c r="S21" i="20"/>
  <c r="R36" i="15"/>
  <c r="S19" i="20"/>
  <c r="R34" i="15"/>
  <c r="V43" i="15"/>
  <c r="X43" i="15" s="1"/>
  <c r="Y43" i="15" s="1"/>
  <c r="V37" i="15"/>
  <c r="X37" i="15" s="1"/>
  <c r="Y37" i="15" s="1"/>
  <c r="V31" i="15"/>
  <c r="X31" i="15" s="1"/>
  <c r="Y31" i="15" s="1"/>
  <c r="R37" i="12"/>
  <c r="R36" i="12"/>
  <c r="I19" i="20"/>
  <c r="R34" i="12"/>
  <c r="R32" i="12"/>
  <c r="V40" i="12"/>
  <c r="X40" i="12" s="1"/>
  <c r="Y40" i="12" s="1"/>
  <c r="F23" i="20"/>
  <c r="R34" i="17"/>
  <c r="F44" i="20"/>
  <c r="R33" i="17"/>
  <c r="V48" i="18"/>
  <c r="X48" i="18" s="1"/>
  <c r="Y48" i="18" s="1"/>
  <c r="Z50" i="20"/>
  <c r="R31" i="17"/>
  <c r="R30" i="17"/>
  <c r="S30" i="17" s="1"/>
  <c r="J41" i="20" s="1"/>
  <c r="P60" i="20"/>
  <c r="V47" i="26"/>
  <c r="X47" i="26" s="1"/>
  <c r="Y47" i="26" s="1"/>
  <c r="P59" i="20"/>
  <c r="V48" i="17"/>
  <c r="X48" i="17" s="1"/>
  <c r="Y48" i="17" s="1"/>
  <c r="V30" i="12"/>
  <c r="X30" i="12" s="1"/>
  <c r="Y30" i="12" s="1"/>
  <c r="P41" i="20"/>
  <c r="R30" i="26"/>
  <c r="S30" i="26" s="1"/>
  <c r="R31" i="26"/>
  <c r="T15" i="20"/>
  <c r="R31" i="15"/>
  <c r="S31" i="15" s="1"/>
  <c r="V32" i="17"/>
  <c r="X32" i="17" s="1"/>
  <c r="Y32" i="17" s="1"/>
  <c r="R32" i="17"/>
  <c r="V32" i="18"/>
  <c r="X32" i="18" s="1"/>
  <c r="Y32" i="18" s="1"/>
  <c r="R32" i="18"/>
  <c r="P56" i="20"/>
  <c r="V30" i="18"/>
  <c r="X30" i="18" s="1"/>
  <c r="Y30" i="18" s="1"/>
  <c r="R30" i="18"/>
  <c r="S30" i="18" s="1"/>
  <c r="V35" i="26"/>
  <c r="X35" i="26" s="1"/>
  <c r="Y35" i="26" s="1"/>
  <c r="Z44" i="20"/>
  <c r="V31" i="18"/>
  <c r="X31" i="18" s="1"/>
  <c r="Y31" i="18" s="1"/>
  <c r="R31" i="18"/>
  <c r="V40" i="18"/>
  <c r="X40" i="18" s="1"/>
  <c r="Y40" i="18" s="1"/>
  <c r="P48" i="20"/>
  <c r="F30" i="20"/>
  <c r="V46" i="12"/>
  <c r="X46" i="12" s="1"/>
  <c r="Y46" i="12" s="1"/>
  <c r="Z42" i="20"/>
  <c r="V49" i="26"/>
  <c r="X49" i="26" s="1"/>
  <c r="Y49" i="26" s="1"/>
  <c r="V35" i="17"/>
  <c r="X35" i="17" s="1"/>
  <c r="Y35" i="17" s="1"/>
  <c r="V47" i="17"/>
  <c r="X47" i="17" s="1"/>
  <c r="Y47" i="17" s="1"/>
  <c r="P58" i="20"/>
  <c r="V46" i="26"/>
  <c r="X46" i="26" s="1"/>
  <c r="Y46" i="26" s="1"/>
  <c r="Z48" i="20"/>
  <c r="Z41" i="20"/>
  <c r="V35" i="18"/>
  <c r="X35" i="18" s="1"/>
  <c r="Y35" i="18" s="1"/>
  <c r="P45" i="20"/>
  <c r="F43" i="20"/>
  <c r="V46" i="17"/>
  <c r="X46" i="17" s="1"/>
  <c r="Y46" i="17" s="1"/>
  <c r="V44" i="26"/>
  <c r="X44" i="26" s="1"/>
  <c r="Y44" i="26" s="1"/>
  <c r="P44" i="20"/>
  <c r="V33" i="17"/>
  <c r="X33" i="17" s="1"/>
  <c r="Y33" i="17" s="1"/>
  <c r="P52" i="20"/>
  <c r="V38" i="18"/>
  <c r="X38" i="18" s="1"/>
  <c r="Y38" i="18" s="1"/>
  <c r="Z49" i="20"/>
  <c r="R33" i="18"/>
  <c r="Z43" i="20"/>
  <c r="V48" i="26"/>
  <c r="X48" i="26" s="1"/>
  <c r="Y48" i="26" s="1"/>
  <c r="V43" i="26"/>
  <c r="X43" i="26" s="1"/>
  <c r="Y43" i="26" s="1"/>
  <c r="V30" i="26"/>
  <c r="X30" i="26" s="1"/>
  <c r="Y30" i="26" s="1"/>
  <c r="P50" i="20"/>
  <c r="V43" i="17"/>
  <c r="X43" i="17" s="1"/>
  <c r="Y43" i="17" s="1"/>
  <c r="F54" i="20"/>
  <c r="V31" i="17"/>
  <c r="X31" i="17" s="1"/>
  <c r="Y31" i="17" s="1"/>
  <c r="F42" i="20"/>
  <c r="V40" i="17"/>
  <c r="X40" i="17" s="1"/>
  <c r="Y40" i="17" s="1"/>
  <c r="F51" i="20"/>
  <c r="F41" i="20"/>
  <c r="V30" i="17"/>
  <c r="X30" i="17" s="1"/>
  <c r="Y30" i="17" s="1"/>
  <c r="F47" i="20"/>
  <c r="V36" i="17"/>
  <c r="X36" i="17" s="1"/>
  <c r="Y36" i="17" s="1"/>
  <c r="R36" i="17"/>
  <c r="R36" i="26"/>
  <c r="S48" i="20"/>
  <c r="R37" i="26"/>
  <c r="S31" i="17" l="1"/>
  <c r="J42" i="20" s="1"/>
  <c r="S31" i="26"/>
  <c r="T41" i="20"/>
  <c r="S32" i="15"/>
  <c r="T16" i="20"/>
  <c r="AD41" i="20"/>
  <c r="S31" i="18"/>
  <c r="J15" i="20"/>
  <c r="S31" i="12"/>
  <c r="S32" i="17" l="1"/>
  <c r="J43" i="20" s="1"/>
  <c r="T42" i="20"/>
  <c r="S32" i="26"/>
  <c r="T17" i="20"/>
  <c r="S33" i="15"/>
  <c r="AD42" i="20"/>
  <c r="S32" i="18"/>
  <c r="J16" i="20"/>
  <c r="S32" i="12"/>
  <c r="S33" i="17" l="1"/>
  <c r="S34" i="17" s="1"/>
  <c r="T43" i="20"/>
  <c r="S33" i="26"/>
  <c r="T18" i="20"/>
  <c r="S34" i="15"/>
  <c r="AD43" i="20"/>
  <c r="S33" i="18"/>
  <c r="J17" i="20"/>
  <c r="S33" i="12"/>
  <c r="J44" i="20" l="1"/>
  <c r="T44" i="20"/>
  <c r="S34" i="26"/>
  <c r="T19" i="20"/>
  <c r="S35" i="15"/>
  <c r="S35" i="17"/>
  <c r="J45" i="20"/>
  <c r="S34" i="18"/>
  <c r="AD44" i="20"/>
  <c r="J18" i="20"/>
  <c r="S34" i="12"/>
  <c r="T45" i="20" l="1"/>
  <c r="S35" i="26"/>
  <c r="T20" i="20"/>
  <c r="S36" i="15"/>
  <c r="J46" i="20"/>
  <c r="S36" i="17"/>
  <c r="AD45" i="20"/>
  <c r="S35" i="18"/>
  <c r="J19" i="20"/>
  <c r="S35" i="12"/>
  <c r="T46" i="20" l="1"/>
  <c r="S36" i="26"/>
  <c r="T21" i="20"/>
  <c r="S37" i="15"/>
  <c r="J47" i="20"/>
  <c r="S37" i="17"/>
  <c r="AD46" i="20"/>
  <c r="S36" i="18"/>
  <c r="J20" i="20"/>
  <c r="S36" i="12"/>
  <c r="T47" i="20" l="1"/>
  <c r="S37" i="26"/>
  <c r="T22" i="20"/>
  <c r="S38" i="15"/>
  <c r="J48" i="20"/>
  <c r="S38" i="17"/>
  <c r="AD47" i="20"/>
  <c r="S37" i="18"/>
  <c r="J21" i="20"/>
  <c r="S37" i="12"/>
  <c r="T48" i="20" l="1"/>
  <c r="S38" i="26"/>
  <c r="T23" i="20"/>
  <c r="S39" i="15"/>
  <c r="J49" i="20"/>
  <c r="S39" i="17"/>
  <c r="S38" i="18"/>
  <c r="AD48" i="20"/>
  <c r="J22" i="20"/>
  <c r="S38" i="12"/>
  <c r="T49" i="20" l="1"/>
  <c r="S39" i="26"/>
  <c r="T24" i="20"/>
  <c r="S40" i="15"/>
  <c r="J50" i="20"/>
  <c r="S40" i="17"/>
  <c r="AD49" i="20"/>
  <c r="S39" i="18"/>
  <c r="J23" i="20"/>
  <c r="S39" i="12"/>
  <c r="T50" i="20" l="1"/>
  <c r="S40" i="26"/>
  <c r="T25" i="20"/>
  <c r="S41" i="15"/>
  <c r="J51" i="20"/>
  <c r="S41" i="17"/>
  <c r="AD50" i="20"/>
  <c r="S40" i="18"/>
  <c r="J24" i="20"/>
  <c r="S40" i="12"/>
  <c r="T51" i="20" l="1"/>
  <c r="S41" i="26"/>
  <c r="T26" i="20"/>
  <c r="S42" i="15"/>
  <c r="J52" i="20"/>
  <c r="S42" i="17"/>
  <c r="AD51" i="20"/>
  <c r="S41" i="18"/>
  <c r="S41" i="12"/>
  <c r="J25" i="20"/>
  <c r="T52" i="20" l="1"/>
  <c r="S42" i="26"/>
  <c r="T27" i="20"/>
  <c r="S43" i="15"/>
  <c r="J53" i="20"/>
  <c r="S43" i="17"/>
  <c r="AD52" i="20"/>
  <c r="S42" i="18"/>
  <c r="J26" i="20"/>
  <c r="S42" i="12"/>
  <c r="T53" i="20" l="1"/>
  <c r="S43" i="26"/>
  <c r="T28" i="20"/>
  <c r="S44" i="15"/>
  <c r="J54" i="20"/>
  <c r="S44" i="17"/>
  <c r="AD53" i="20"/>
  <c r="S43" i="18"/>
  <c r="J27" i="20"/>
  <c r="S43" i="12"/>
  <c r="T54" i="20" l="1"/>
  <c r="S44" i="26"/>
  <c r="T29" i="20"/>
  <c r="S45" i="15"/>
  <c r="J55" i="20"/>
  <c r="S45" i="17"/>
  <c r="AD54" i="20"/>
  <c r="S44" i="18"/>
  <c r="J28" i="20"/>
  <c r="S44" i="12"/>
  <c r="T55" i="20" l="1"/>
  <c r="S45" i="26"/>
  <c r="T30" i="20"/>
  <c r="S46" i="15"/>
  <c r="J56" i="20"/>
  <c r="S46" i="17"/>
  <c r="AD55" i="20"/>
  <c r="S45" i="18"/>
  <c r="J29" i="20"/>
  <c r="S45" i="12"/>
  <c r="S46" i="26" l="1"/>
  <c r="T56" i="20"/>
  <c r="T31" i="20"/>
  <c r="S47" i="15"/>
  <c r="J57" i="20"/>
  <c r="S47" i="17"/>
  <c r="AD56" i="20"/>
  <c r="S46" i="18"/>
  <c r="S46" i="12"/>
  <c r="J30" i="20"/>
  <c r="T57" i="20" l="1"/>
  <c r="S47" i="26"/>
  <c r="T32" i="20"/>
  <c r="S48" i="15"/>
  <c r="J58" i="20"/>
  <c r="S48" i="17"/>
  <c r="AD57" i="20"/>
  <c r="S47" i="18"/>
  <c r="S47" i="12"/>
  <c r="J31" i="20"/>
  <c r="S48" i="26" l="1"/>
  <c r="T58" i="20"/>
  <c r="T33" i="20"/>
  <c r="S49" i="15"/>
  <c r="T34" i="20" s="1"/>
  <c r="J59" i="20"/>
  <c r="S49" i="17"/>
  <c r="J60" i="20" s="1"/>
  <c r="AD58" i="20"/>
  <c r="S48" i="18"/>
  <c r="S48" i="12"/>
  <c r="J32" i="20"/>
  <c r="J33" i="20" l="1"/>
  <c r="S49" i="12"/>
  <c r="J34" i="20" s="1"/>
  <c r="S70" i="17"/>
  <c r="J61" i="20" s="1"/>
  <c r="S70" i="15"/>
  <c r="T59" i="20"/>
  <c r="S49" i="26"/>
  <c r="T60" i="20" s="1"/>
  <c r="AD59" i="20"/>
  <c r="S49" i="18"/>
  <c r="AD60" i="20" s="1"/>
  <c r="S70" i="12" l="1"/>
  <c r="J35" i="20" s="1"/>
  <c r="X22" i="20"/>
  <c r="Y22" i="20" s="1"/>
  <c r="AE16" i="20"/>
  <c r="T35" i="20"/>
  <c r="S70" i="26"/>
  <c r="S70" i="18"/>
  <c r="X16" i="20" l="1"/>
  <c r="BH15" i="20" s="1"/>
  <c r="BD17" i="20"/>
  <c r="BH16" i="20"/>
  <c r="T61" i="20"/>
  <c r="AE22" i="20"/>
  <c r="AF16" i="20"/>
  <c r="BF15" i="20"/>
  <c r="BI15" i="20"/>
  <c r="AA19" i="20"/>
  <c r="Z32" i="20" s="1"/>
  <c r="Z33" i="20" s="1"/>
  <c r="AD61" i="20"/>
  <c r="BJ23" i="20" l="1"/>
  <c r="BD15" i="20"/>
  <c r="BE18" i="20" s="1"/>
  <c r="BC23" i="20" s="1"/>
  <c r="Y16" i="20"/>
  <c r="BN31" i="20"/>
  <c r="BJ27" i="20"/>
  <c r="BJ25" i="20"/>
  <c r="W31" i="20"/>
  <c r="W32" i="20" s="1"/>
  <c r="Z30" i="20"/>
  <c r="Z29" i="20" s="1"/>
  <c r="BJ31" i="20"/>
  <c r="BL31" i="20"/>
  <c r="BF17" i="20"/>
  <c r="AF22" i="20"/>
  <c r="AB32" i="20"/>
  <c r="AB33" i="20" s="1"/>
  <c r="BI16" i="20"/>
  <c r="BN27" i="20" s="1"/>
  <c r="AA28" i="20"/>
  <c r="AA27" i="20" s="1"/>
  <c r="AB30" i="20"/>
  <c r="AB29" i="20" s="1"/>
  <c r="BE16" i="20"/>
  <c r="AB19" i="20"/>
  <c r="BG23" i="20" l="1"/>
  <c r="BE27" i="20"/>
  <c r="BG27" i="20"/>
  <c r="BG25" i="20"/>
  <c r="BE23" i="20"/>
  <c r="BC25" i="20"/>
  <c r="BC27" i="20"/>
  <c r="BE25" i="20"/>
  <c r="AE31" i="20"/>
  <c r="AF32" i="20" s="1"/>
  <c r="BN25" i="20"/>
  <c r="BN23" i="20"/>
  <c r="BN35" i="20"/>
  <c r="BJ35" i="20"/>
  <c r="AA34" i="20"/>
  <c r="AA35" i="20" s="1"/>
  <c r="BL35" i="20"/>
</calcChain>
</file>

<file path=xl/sharedStrings.xml><?xml version="1.0" encoding="utf-8"?>
<sst xmlns="http://schemas.openxmlformats.org/spreadsheetml/2006/main" count="885" uniqueCount="236">
  <si>
    <t>加重</t>
    <rPh sb="0" eb="2">
      <t>カジュウ</t>
    </rPh>
    <phoneticPr fontId="3"/>
  </si>
  <si>
    <t>体積圧縮係数</t>
    <rPh sb="0" eb="2">
      <t>タイセキ</t>
    </rPh>
    <rPh sb="2" eb="4">
      <t>アッシュク</t>
    </rPh>
    <rPh sb="4" eb="6">
      <t>ケイスウ</t>
    </rPh>
    <phoneticPr fontId="3"/>
  </si>
  <si>
    <t>土質</t>
    <rPh sb="0" eb="2">
      <t>ドシツ</t>
    </rPh>
    <phoneticPr fontId="3"/>
  </si>
  <si>
    <t>回転数</t>
    <rPh sb="0" eb="3">
      <t>カイテンスウ</t>
    </rPh>
    <phoneticPr fontId="3"/>
  </si>
  <si>
    <t>換算N値</t>
    <rPh sb="0" eb="2">
      <t>カンサン</t>
    </rPh>
    <rPh sb="3" eb="4">
      <t>チ</t>
    </rPh>
    <phoneticPr fontId="3"/>
  </si>
  <si>
    <t>増加応力</t>
    <rPh sb="0" eb="2">
      <t>ゾウカ</t>
    </rPh>
    <rPh sb="2" eb="4">
      <t>オウリョク</t>
    </rPh>
    <phoneticPr fontId="3"/>
  </si>
  <si>
    <t>有効土被り圧</t>
    <rPh sb="0" eb="2">
      <t>ユウコウ</t>
    </rPh>
    <rPh sb="2" eb="3">
      <t>ド</t>
    </rPh>
    <rPh sb="3" eb="4">
      <t>カブ</t>
    </rPh>
    <rPh sb="5" eb="6">
      <t>アツ</t>
    </rPh>
    <phoneticPr fontId="3"/>
  </si>
  <si>
    <t>圧密降伏応力</t>
    <rPh sb="0" eb="1">
      <t>アツ</t>
    </rPh>
    <rPh sb="1" eb="2">
      <t>ミツ</t>
    </rPh>
    <rPh sb="2" eb="4">
      <t>コウフク</t>
    </rPh>
    <rPh sb="4" eb="6">
      <t>オウリョク</t>
    </rPh>
    <phoneticPr fontId="3"/>
  </si>
  <si>
    <t>回転/m</t>
    <rPh sb="0" eb="2">
      <t>カイテン</t>
    </rPh>
    <phoneticPr fontId="3"/>
  </si>
  <si>
    <t>25㎝当りの沈下量</t>
    <rPh sb="3" eb="4">
      <t>アタ</t>
    </rPh>
    <rPh sb="6" eb="8">
      <t>チンカ</t>
    </rPh>
    <rPh sb="8" eb="9">
      <t>リョウ</t>
    </rPh>
    <phoneticPr fontId="3"/>
  </si>
  <si>
    <t>測点№　</t>
    <rPh sb="0" eb="1">
      <t>ソク</t>
    </rPh>
    <rPh sb="1" eb="2">
      <t>テン</t>
    </rPh>
    <phoneticPr fontId="3"/>
  </si>
  <si>
    <t>㎝</t>
    <phoneticPr fontId="3"/>
  </si>
  <si>
    <t>L=</t>
    <phoneticPr fontId="3"/>
  </si>
  <si>
    <t>q=</t>
    <phoneticPr fontId="3"/>
  </si>
  <si>
    <t>m=</t>
    <phoneticPr fontId="3"/>
  </si>
  <si>
    <t>n=</t>
    <phoneticPr fontId="3"/>
  </si>
  <si>
    <t>粘性土＝c</t>
    <rPh sb="0" eb="1">
      <t>ネン</t>
    </rPh>
    <rPh sb="1" eb="2">
      <t>セイ</t>
    </rPh>
    <rPh sb="2" eb="3">
      <t>ド</t>
    </rPh>
    <phoneticPr fontId="3"/>
  </si>
  <si>
    <t>砂質土＝s</t>
    <rPh sb="0" eb="1">
      <t>サ</t>
    </rPh>
    <rPh sb="1" eb="2">
      <t>シツ</t>
    </rPh>
    <rPh sb="2" eb="3">
      <t>ド</t>
    </rPh>
    <phoneticPr fontId="3"/>
  </si>
  <si>
    <t>隅沈下量</t>
    <rPh sb="0" eb="1">
      <t>スミ</t>
    </rPh>
    <rPh sb="1" eb="3">
      <t>チンカ</t>
    </rPh>
    <rPh sb="3" eb="4">
      <t>リョウ</t>
    </rPh>
    <phoneticPr fontId="3"/>
  </si>
  <si>
    <t>⊿σz・mv・Ｈ</t>
    <phoneticPr fontId="3"/>
  </si>
  <si>
    <t>　Ｓ=</t>
    <phoneticPr fontId="3"/>
  </si>
  <si>
    <t>建物短辺長さ（ｍ）</t>
    <rPh sb="0" eb="2">
      <t>タテモノ</t>
    </rPh>
    <rPh sb="2" eb="4">
      <t>タンペン</t>
    </rPh>
    <rPh sb="4" eb="5">
      <t>ナガ</t>
    </rPh>
    <phoneticPr fontId="3"/>
  </si>
  <si>
    <t>建物長辺長さ（ｍ）</t>
    <rPh sb="0" eb="2">
      <t>タテモノ</t>
    </rPh>
    <rPh sb="2" eb="4">
      <t>チョウヘン</t>
    </rPh>
    <rPh sb="4" eb="5">
      <t>ナガ</t>
    </rPh>
    <phoneticPr fontId="3"/>
  </si>
  <si>
    <t>深度（ｍ）</t>
    <rPh sb="0" eb="2">
      <t>シンド</t>
    </rPh>
    <phoneticPr fontId="3"/>
  </si>
  <si>
    <t>接地圧（kN/㎡）</t>
    <rPh sb="0" eb="2">
      <t>セッチ</t>
    </rPh>
    <rPh sb="2" eb="3">
      <t>アツ</t>
    </rPh>
    <phoneticPr fontId="3"/>
  </si>
  <si>
    <t>圧密対象層（ｍ）</t>
    <rPh sb="0" eb="1">
      <t>アツ</t>
    </rPh>
    <rPh sb="1" eb="2">
      <t>ミツ</t>
    </rPh>
    <rPh sb="2" eb="4">
      <t>タイショウ</t>
    </rPh>
    <rPh sb="4" eb="5">
      <t>ソウ</t>
    </rPh>
    <phoneticPr fontId="3"/>
  </si>
  <si>
    <t>地中増加応力（kN/㎡）</t>
    <rPh sb="0" eb="2">
      <t>チチュウ</t>
    </rPh>
    <rPh sb="2" eb="4">
      <t>ゾウカ</t>
    </rPh>
    <rPh sb="4" eb="6">
      <t>オウリョク</t>
    </rPh>
    <phoneticPr fontId="3"/>
  </si>
  <si>
    <t>地中増加応力中央</t>
    <rPh sb="0" eb="2">
      <t>チチュウ</t>
    </rPh>
    <rPh sb="2" eb="4">
      <t>ゾウカ</t>
    </rPh>
    <rPh sb="4" eb="6">
      <t>オウリョク</t>
    </rPh>
    <rPh sb="6" eb="8">
      <t>チュウオウ</t>
    </rPh>
    <phoneticPr fontId="3"/>
  </si>
  <si>
    <t>ｍ</t>
    <phoneticPr fontId="3"/>
  </si>
  <si>
    <t>ｎ</t>
    <phoneticPr fontId="3"/>
  </si>
  <si>
    <t>B=</t>
    <phoneticPr fontId="3"/>
  </si>
  <si>
    <t>kN</t>
    <phoneticPr fontId="3"/>
  </si>
  <si>
    <t>kN/㎡</t>
    <phoneticPr fontId="3"/>
  </si>
  <si>
    <t>cm</t>
    <phoneticPr fontId="3"/>
  </si>
  <si>
    <t>Z</t>
    <phoneticPr fontId="3"/>
  </si>
  <si>
    <r>
      <t>⊿σ</t>
    </r>
    <r>
      <rPr>
        <vertAlign val="subscript"/>
        <sz val="11"/>
        <rFont val="ＭＳ Ｐゴシック"/>
        <family val="3"/>
        <charset val="128"/>
      </rPr>
      <t>Z</t>
    </r>
    <r>
      <rPr>
        <sz val="12"/>
        <rFont val="ＭＳ Ｐゴシック"/>
        <family val="3"/>
        <charset val="128"/>
      </rPr>
      <t>＝</t>
    </r>
    <phoneticPr fontId="3"/>
  </si>
  <si>
    <r>
      <t>qf</t>
    </r>
    <r>
      <rPr>
        <vertAlign val="subscript"/>
        <sz val="11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>(m,n)</t>
    </r>
    <phoneticPr fontId="3"/>
  </si>
  <si>
    <t>mv=</t>
    <phoneticPr fontId="3"/>
  </si>
  <si>
    <t>H=</t>
    <phoneticPr fontId="3"/>
  </si>
  <si>
    <t>圧密沈下の検討</t>
    <rPh sb="0" eb="1">
      <t>アツ</t>
    </rPh>
    <rPh sb="1" eb="2">
      <t>ミツ</t>
    </rPh>
    <rPh sb="2" eb="4">
      <t>チンカ</t>
    </rPh>
    <rPh sb="5" eb="7">
      <t>ケントウ</t>
    </rPh>
    <phoneticPr fontId="3"/>
  </si>
  <si>
    <t>沈下量（ｍ）</t>
    <rPh sb="0" eb="2">
      <t>チンカ</t>
    </rPh>
    <rPh sb="2" eb="3">
      <t>リョウ</t>
    </rPh>
    <phoneticPr fontId="3"/>
  </si>
  <si>
    <t>基礎下5ｍまでの沈下量</t>
    <rPh sb="0" eb="2">
      <t>キソ</t>
    </rPh>
    <rPh sb="2" eb="3">
      <t>シタ</t>
    </rPh>
    <rPh sb="8" eb="10">
      <t>チンカ</t>
    </rPh>
    <rPh sb="10" eb="11">
      <t>リョウ</t>
    </rPh>
    <phoneticPr fontId="3"/>
  </si>
  <si>
    <t>※1（若命善雄：戸建住宅の基礎地盤の支持力と沈下判定工法の提案、基礎工,pp56-60,1997年11月）</t>
    <rPh sb="3" eb="4">
      <t>ワカ</t>
    </rPh>
    <rPh sb="4" eb="5">
      <t>イノチ</t>
    </rPh>
    <rPh sb="5" eb="7">
      <t>ヨシオ</t>
    </rPh>
    <rPh sb="8" eb="9">
      <t>ト</t>
    </rPh>
    <rPh sb="9" eb="10">
      <t>ダテ</t>
    </rPh>
    <rPh sb="10" eb="12">
      <t>ジュウタク</t>
    </rPh>
    <rPh sb="13" eb="15">
      <t>キソ</t>
    </rPh>
    <rPh sb="15" eb="17">
      <t>ジバン</t>
    </rPh>
    <rPh sb="18" eb="20">
      <t>シジ</t>
    </rPh>
    <rPh sb="20" eb="21">
      <t>チカラ</t>
    </rPh>
    <rPh sb="22" eb="24">
      <t>チンカ</t>
    </rPh>
    <rPh sb="24" eb="26">
      <t>ハンテイ</t>
    </rPh>
    <rPh sb="26" eb="28">
      <t>コウホウ</t>
    </rPh>
    <rPh sb="29" eb="31">
      <t>テイアン</t>
    </rPh>
    <rPh sb="32" eb="34">
      <t>キソ</t>
    </rPh>
    <rPh sb="34" eb="35">
      <t>コウ</t>
    </rPh>
    <rPh sb="48" eb="49">
      <t>ネン</t>
    </rPh>
    <rPh sb="51" eb="52">
      <t>ガツ</t>
    </rPh>
    <phoneticPr fontId="3"/>
  </si>
  <si>
    <r>
      <t xml:space="preserve">圧密降伏応力（kN/㎡） </t>
    </r>
    <r>
      <rPr>
        <sz val="9"/>
        <color indexed="9"/>
        <rFont val="ＭＳ Ｐゴシック"/>
        <family val="3"/>
        <charset val="128"/>
      </rPr>
      <t>※1</t>
    </r>
    <rPh sb="0" eb="1">
      <t>アツ</t>
    </rPh>
    <rPh sb="1" eb="2">
      <t>ミツ</t>
    </rPh>
    <rPh sb="2" eb="4">
      <t>コウフク</t>
    </rPh>
    <rPh sb="4" eb="6">
      <t>オウリョク</t>
    </rPh>
    <phoneticPr fontId="3"/>
  </si>
  <si>
    <t>判定は許容沈下量以下を○、超える場合を×としておりますが、スウェーデン式サウンディング試験データのみによる算定の為、概算の数値となり、実際の沈下量とは異なります。</t>
    <rPh sb="0" eb="2">
      <t>ハンテイ</t>
    </rPh>
    <rPh sb="3" eb="5">
      <t>キョヨウ</t>
    </rPh>
    <rPh sb="5" eb="7">
      <t>チンカ</t>
    </rPh>
    <rPh sb="7" eb="8">
      <t>リョウ</t>
    </rPh>
    <rPh sb="8" eb="10">
      <t>イカ</t>
    </rPh>
    <rPh sb="13" eb="14">
      <t>コ</t>
    </rPh>
    <rPh sb="16" eb="18">
      <t>バアイ</t>
    </rPh>
    <rPh sb="67" eb="69">
      <t>ジッサイ</t>
    </rPh>
    <rPh sb="70" eb="72">
      <t>チンカ</t>
    </rPh>
    <rPh sb="72" eb="73">
      <t>リョウ</t>
    </rPh>
    <rPh sb="75" eb="76">
      <t>コト</t>
    </rPh>
    <phoneticPr fontId="3"/>
  </si>
  <si>
    <t>詳細な検討は圧密試験等により確認を行う事が必要となります。</t>
    <rPh sb="0" eb="2">
      <t>ショウサイ</t>
    </rPh>
    <rPh sb="3" eb="5">
      <t>ケントウ</t>
    </rPh>
    <rPh sb="6" eb="7">
      <t>アツ</t>
    </rPh>
    <rPh sb="7" eb="8">
      <t>ミツ</t>
    </rPh>
    <rPh sb="8" eb="10">
      <t>シケン</t>
    </rPh>
    <rPh sb="10" eb="11">
      <t>トウ</t>
    </rPh>
    <rPh sb="14" eb="16">
      <t>カクニン</t>
    </rPh>
    <rPh sb="17" eb="18">
      <t>オコナ</t>
    </rPh>
    <rPh sb="19" eb="20">
      <t>コト</t>
    </rPh>
    <rPh sb="21" eb="23">
      <t>ヒツヨウ</t>
    </rPh>
    <phoneticPr fontId="3"/>
  </si>
  <si>
    <t>№</t>
    <phoneticPr fontId="3"/>
  </si>
  <si>
    <t>　Ｐyz=</t>
    <phoneticPr fontId="3"/>
  </si>
  <si>
    <t>　1.2・qu</t>
    <phoneticPr fontId="3"/>
  </si>
  <si>
    <t>Wsw</t>
    <phoneticPr fontId="3"/>
  </si>
  <si>
    <t>Nsw</t>
    <phoneticPr fontId="3"/>
  </si>
  <si>
    <t>⊿σｚ</t>
    <phoneticPr fontId="3"/>
  </si>
  <si>
    <t>mv</t>
    <phoneticPr fontId="3"/>
  </si>
  <si>
    <t>S</t>
    <phoneticPr fontId="3"/>
  </si>
  <si>
    <t>s</t>
    <phoneticPr fontId="3"/>
  </si>
  <si>
    <t>m</t>
    <phoneticPr fontId="3"/>
  </si>
  <si>
    <t>∞</t>
    <phoneticPr fontId="3"/>
  </si>
  <si>
    <t>B/Z</t>
    <phoneticPr fontId="3"/>
  </si>
  <si>
    <t>L/Z</t>
    <phoneticPr fontId="3"/>
  </si>
  <si>
    <t>fB(m,n)</t>
  </si>
  <si>
    <t>等分布荷重に対する関数</t>
  </si>
  <si>
    <r>
      <t>f</t>
    </r>
    <r>
      <rPr>
        <vertAlign val="subscript"/>
        <sz val="11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>(m,n)=</t>
    </r>
    <phoneticPr fontId="3"/>
  </si>
  <si>
    <r>
      <t>1/2π{（mn/√(m</t>
    </r>
    <r>
      <rPr>
        <vertAlign val="super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>+n</t>
    </r>
    <r>
      <rPr>
        <vertAlign val="super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>+1)）・〔(m</t>
    </r>
    <r>
      <rPr>
        <vertAlign val="super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>+n</t>
    </r>
    <r>
      <rPr>
        <vertAlign val="super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>+2)/（(m</t>
    </r>
    <r>
      <rPr>
        <vertAlign val="super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>+1)・(n</t>
    </r>
    <r>
      <rPr>
        <vertAlign val="super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>+1)）〕+sin</t>
    </r>
    <r>
      <rPr>
        <vertAlign val="superscript"/>
        <sz val="8"/>
        <rFont val="ＭＳ Ｐゴシック"/>
        <family val="3"/>
        <charset val="128"/>
      </rPr>
      <t>-1</t>
    </r>
    <r>
      <rPr>
        <sz val="8"/>
        <rFont val="ＭＳ Ｐゴシック"/>
        <family val="3"/>
        <charset val="128"/>
      </rPr>
      <t>〔(mn)/√（(m</t>
    </r>
    <r>
      <rPr>
        <vertAlign val="super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>+1)(n</t>
    </r>
    <r>
      <rPr>
        <vertAlign val="super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>+1)）〕}</t>
    </r>
    <phoneticPr fontId="3"/>
  </si>
  <si>
    <t>m'</t>
    <phoneticPr fontId="3"/>
  </si>
  <si>
    <t>n'</t>
    <phoneticPr fontId="3"/>
  </si>
  <si>
    <t>m''</t>
    <phoneticPr fontId="3"/>
  </si>
  <si>
    <t>n''</t>
    <phoneticPr fontId="3"/>
  </si>
  <si>
    <t>.</t>
    <phoneticPr fontId="3"/>
  </si>
  <si>
    <t>m又はn</t>
    <phoneticPr fontId="3"/>
  </si>
  <si>
    <t>m又はｎ</t>
    <rPh sb="1" eb="2">
      <t>マタ</t>
    </rPh>
    <phoneticPr fontId="3"/>
  </si>
  <si>
    <t>等分布荷重に対する関数 ※1</t>
    <rPh sb="0" eb="1">
      <t>トウ</t>
    </rPh>
    <rPh sb="1" eb="3">
      <t>ブンプ</t>
    </rPh>
    <rPh sb="3" eb="5">
      <t>カジュウ</t>
    </rPh>
    <rPh sb="6" eb="7">
      <t>タイ</t>
    </rPh>
    <rPh sb="9" eb="11">
      <t>カンスウ</t>
    </rPh>
    <phoneticPr fontId="3"/>
  </si>
  <si>
    <r>
      <t xml:space="preserve">体積圧縮係数 </t>
    </r>
    <r>
      <rPr>
        <sz val="9"/>
        <rFont val="ＭＳ Ｐゴシック"/>
        <family val="3"/>
        <charset val="128"/>
      </rPr>
      <t>※2</t>
    </r>
    <rPh sb="0" eb="2">
      <t>タイセキ</t>
    </rPh>
    <rPh sb="2" eb="4">
      <t>アッシュク</t>
    </rPh>
    <rPh sb="4" eb="6">
      <t>ケイスウ</t>
    </rPh>
    <phoneticPr fontId="3"/>
  </si>
  <si>
    <t>※2（竹中準之助：粘土のサンプリングとその信頼度、日本材料試験協会,1962年）</t>
    <rPh sb="3" eb="5">
      <t>タケナカ</t>
    </rPh>
    <rPh sb="5" eb="8">
      <t>ジュンノスケ</t>
    </rPh>
    <rPh sb="9" eb="11">
      <t>ネンド</t>
    </rPh>
    <rPh sb="21" eb="24">
      <t>シンライド</t>
    </rPh>
    <rPh sb="25" eb="27">
      <t>ニホン</t>
    </rPh>
    <rPh sb="27" eb="29">
      <t>ザイリョウ</t>
    </rPh>
    <rPh sb="29" eb="31">
      <t>シケン</t>
    </rPh>
    <rPh sb="31" eb="33">
      <t>キョウカイ</t>
    </rPh>
    <rPh sb="38" eb="39">
      <t>ネン</t>
    </rPh>
    <phoneticPr fontId="3"/>
  </si>
  <si>
    <t>中央部 沈下量</t>
    <rPh sb="0" eb="2">
      <t>チュウオウ</t>
    </rPh>
    <rPh sb="2" eb="3">
      <t>ブ</t>
    </rPh>
    <rPh sb="4" eb="6">
      <t>チンカ</t>
    </rPh>
    <rPh sb="6" eb="7">
      <t>リョウ</t>
    </rPh>
    <phoneticPr fontId="3"/>
  </si>
  <si>
    <t>/1000</t>
    <phoneticPr fontId="3"/>
  </si>
  <si>
    <t>基本情報入力</t>
    <rPh sb="0" eb="2">
      <t>キホン</t>
    </rPh>
    <rPh sb="2" eb="4">
      <t>ジョウホウ</t>
    </rPh>
    <rPh sb="4" eb="6">
      <t>ニュウリョク</t>
    </rPh>
    <phoneticPr fontId="3"/>
  </si>
  <si>
    <t>沈下量</t>
    <rPh sb="0" eb="2">
      <t>チンカ</t>
    </rPh>
    <rPh sb="2" eb="3">
      <t>リョウ</t>
    </rPh>
    <phoneticPr fontId="3"/>
  </si>
  <si>
    <t>基礎下    深度</t>
    <rPh sb="0" eb="2">
      <t>キソ</t>
    </rPh>
    <rPh sb="2" eb="3">
      <t>シタ</t>
    </rPh>
    <rPh sb="7" eb="9">
      <t>シンド</t>
    </rPh>
    <phoneticPr fontId="3"/>
  </si>
  <si>
    <t>(kN)</t>
    <phoneticPr fontId="3"/>
  </si>
  <si>
    <t>(回転/m)</t>
    <rPh sb="1" eb="3">
      <t>カイテン</t>
    </rPh>
    <phoneticPr fontId="3"/>
  </si>
  <si>
    <t>(kN/㎡)</t>
    <phoneticPr fontId="3"/>
  </si>
  <si>
    <t>(㎝)</t>
    <phoneticPr fontId="3"/>
  </si>
  <si>
    <t>(m)</t>
    <phoneticPr fontId="3"/>
  </si>
  <si>
    <t>基礎下5ｍまでの沈下量</t>
    <phoneticPr fontId="3"/>
  </si>
  <si>
    <t>№　</t>
    <phoneticPr fontId="3"/>
  </si>
  <si>
    <t xml:space="preserve">等分布荷重に対する関数 </t>
    <rPh sb="0" eb="1">
      <t>トウ</t>
    </rPh>
    <rPh sb="1" eb="3">
      <t>ブンプ</t>
    </rPh>
    <rPh sb="3" eb="5">
      <t>カジュウ</t>
    </rPh>
    <rPh sb="6" eb="7">
      <t>タイ</t>
    </rPh>
    <rPh sb="9" eb="11">
      <t>カンスウ</t>
    </rPh>
    <phoneticPr fontId="3"/>
  </si>
  <si>
    <t>MIN=</t>
    <phoneticPr fontId="3"/>
  </si>
  <si>
    <t>←</t>
    <phoneticPr fontId="3"/>
  </si>
  <si>
    <t>傾斜角目標値3/1000に対する評価</t>
    <rPh sb="0" eb="2">
      <t>ケイシャ</t>
    </rPh>
    <rPh sb="2" eb="3">
      <t>カク</t>
    </rPh>
    <rPh sb="3" eb="6">
      <t>モクヒョウチ</t>
    </rPh>
    <rPh sb="13" eb="14">
      <t>タイ</t>
    </rPh>
    <rPh sb="16" eb="18">
      <t>ヒョウカ</t>
    </rPh>
    <phoneticPr fontId="3"/>
  </si>
  <si>
    <t>調査測点</t>
    <rPh sb="0" eb="2">
      <t>チョウサ</t>
    </rPh>
    <rPh sb="2" eb="4">
      <t>ソクテン</t>
    </rPh>
    <phoneticPr fontId="3"/>
  </si>
  <si>
    <t>変形角②</t>
    <rPh sb="0" eb="2">
      <t>ヘンケイ</t>
    </rPh>
    <rPh sb="2" eb="3">
      <t>カク</t>
    </rPh>
    <phoneticPr fontId="3"/>
  </si>
  <si>
    <t>変形角①</t>
    <rPh sb="0" eb="2">
      <t>ヘンケイ</t>
    </rPh>
    <rPh sb="2" eb="3">
      <t>カク</t>
    </rPh>
    <phoneticPr fontId="3"/>
  </si>
  <si>
    <t>許容沈下量に対する評価（単位cm）</t>
    <rPh sb="0" eb="2">
      <t>キョヨウ</t>
    </rPh>
    <rPh sb="2" eb="4">
      <t>チンカ</t>
    </rPh>
    <rPh sb="4" eb="5">
      <t>リョウ</t>
    </rPh>
    <rPh sb="6" eb="7">
      <t>タイ</t>
    </rPh>
    <rPh sb="9" eb="11">
      <t>ヒョウカ</t>
    </rPh>
    <rPh sb="12" eb="14">
      <t>タンイ</t>
    </rPh>
    <phoneticPr fontId="3"/>
  </si>
  <si>
    <t>↑</t>
    <phoneticPr fontId="3"/>
  </si>
  <si>
    <t>↓</t>
    <phoneticPr fontId="3"/>
  </si>
  <si>
    <t>→</t>
    <phoneticPr fontId="3"/>
  </si>
  <si>
    <t>有効上載圧(kN/㎡)</t>
    <rPh sb="0" eb="2">
      <t>ユウコウ</t>
    </rPh>
    <rPh sb="2" eb="3">
      <t>ジョウ</t>
    </rPh>
    <rPh sb="3" eb="4">
      <t>サイ</t>
    </rPh>
    <rPh sb="4" eb="5">
      <t>アツ</t>
    </rPh>
    <phoneticPr fontId="3"/>
  </si>
  <si>
    <r>
      <t>⊿σ</t>
    </r>
    <r>
      <rPr>
        <vertAlign val="subscript"/>
        <sz val="11"/>
        <rFont val="ＭＳ Ｐゴシック"/>
        <family val="3"/>
        <charset val="128"/>
      </rPr>
      <t>Z</t>
    </r>
    <r>
      <rPr>
        <sz val="12"/>
        <rFont val="ＭＳ Ｐゴシック"/>
        <family val="3"/>
        <charset val="128"/>
      </rPr>
      <t>=</t>
    </r>
    <phoneticPr fontId="3"/>
  </si>
  <si>
    <r>
      <t>σ</t>
    </r>
    <r>
      <rPr>
        <vertAlign val="subscript"/>
        <sz val="12"/>
        <rFont val="ＭＳ Ｐゴシック"/>
        <family val="3"/>
        <charset val="128"/>
      </rPr>
      <t>0</t>
    </r>
    <phoneticPr fontId="3"/>
  </si>
  <si>
    <r>
      <rPr>
        <sz val="10"/>
        <rFont val="ＭＳ Ｐゴシック"/>
        <family val="3"/>
        <charset val="128"/>
      </rPr>
      <t>土の単位体積重量</t>
    </r>
    <r>
      <rPr>
        <sz val="8"/>
        <rFont val="ＭＳ Ｐゴシック"/>
        <family val="3"/>
        <charset val="128"/>
      </rPr>
      <t>(kN/㎥）</t>
    </r>
    <r>
      <rPr>
        <sz val="11"/>
        <rFont val="ＭＳ Ｐゴシック"/>
        <family val="3"/>
        <charset val="128"/>
      </rPr>
      <t>=</t>
    </r>
    <rPh sb="0" eb="1">
      <t>ツチ</t>
    </rPh>
    <rPh sb="2" eb="4">
      <t>タンイ</t>
    </rPh>
    <rPh sb="4" eb="6">
      <t>タイセキ</t>
    </rPh>
    <rPh sb="6" eb="8">
      <t>ジュウリョウ</t>
    </rPh>
    <phoneticPr fontId="3"/>
  </si>
  <si>
    <r>
      <t>⊿σ</t>
    </r>
    <r>
      <rPr>
        <vertAlign val="subscript"/>
        <sz val="11"/>
        <rFont val="ＭＳ Ｐゴシック"/>
        <family val="3"/>
        <charset val="128"/>
      </rPr>
      <t>Z</t>
    </r>
    <r>
      <rPr>
        <sz val="12"/>
        <rFont val="ＭＳ Ｐゴシック"/>
        <family val="3"/>
        <charset val="128"/>
      </rPr>
      <t xml:space="preserve">= </t>
    </r>
    <phoneticPr fontId="3"/>
  </si>
  <si>
    <t>測点</t>
    <rPh sb="0" eb="1">
      <t>ソク</t>
    </rPh>
    <rPh sb="1" eb="2">
      <t>テン</t>
    </rPh>
    <phoneticPr fontId="3"/>
  </si>
  <si>
    <t>WSW</t>
    <phoneticPr fontId="3"/>
  </si>
  <si>
    <t>NSW</t>
    <phoneticPr fontId="3"/>
  </si>
  <si>
    <t>含水比の測定例</t>
    <rPh sb="0" eb="3">
      <t>ガンスイヒ</t>
    </rPh>
    <rPh sb="4" eb="5">
      <t>ソク</t>
    </rPh>
    <rPh sb="5" eb="7">
      <t>テイレイ</t>
    </rPh>
    <phoneticPr fontId="3"/>
  </si>
  <si>
    <t>土質名</t>
    <rPh sb="0" eb="2">
      <t>ドシツ</t>
    </rPh>
    <rPh sb="2" eb="3">
      <t>メイ</t>
    </rPh>
    <phoneticPr fontId="3"/>
  </si>
  <si>
    <t>地域</t>
    <rPh sb="0" eb="2">
      <t>チイキ</t>
    </rPh>
    <phoneticPr fontId="3"/>
  </si>
  <si>
    <t>含水比（％）</t>
    <rPh sb="0" eb="3">
      <t>ガンスイヒ</t>
    </rPh>
    <phoneticPr fontId="3"/>
  </si>
  <si>
    <t>東京</t>
    <rPh sb="0" eb="2">
      <t>トウキョウ</t>
    </rPh>
    <phoneticPr fontId="3"/>
  </si>
  <si>
    <t>洪積粘土</t>
    <rPh sb="0" eb="2">
      <t>コウセキ</t>
    </rPh>
    <rPh sb="2" eb="4">
      <t>ネンド</t>
    </rPh>
    <phoneticPr fontId="3"/>
  </si>
  <si>
    <t>沖積粘土</t>
    <rPh sb="0" eb="2">
      <t>チュウセキ</t>
    </rPh>
    <rPh sb="2" eb="4">
      <t>ネンド</t>
    </rPh>
    <phoneticPr fontId="3"/>
  </si>
  <si>
    <t>関東ローム</t>
    <rPh sb="0" eb="2">
      <t>カントウ</t>
    </rPh>
    <phoneticPr fontId="3"/>
  </si>
  <si>
    <t>まさ土</t>
    <rPh sb="2" eb="3">
      <t>ド</t>
    </rPh>
    <phoneticPr fontId="3"/>
  </si>
  <si>
    <t>しらす</t>
    <phoneticPr fontId="3"/>
  </si>
  <si>
    <t>黒ボク</t>
    <rPh sb="0" eb="1">
      <t>クロ</t>
    </rPh>
    <phoneticPr fontId="3"/>
  </si>
  <si>
    <t>泥炭</t>
    <rPh sb="0" eb="2">
      <t>デイタン</t>
    </rPh>
    <phoneticPr fontId="3"/>
  </si>
  <si>
    <t>関東</t>
    <rPh sb="0" eb="2">
      <t>カントウ</t>
    </rPh>
    <phoneticPr fontId="3"/>
  </si>
  <si>
    <t>中国</t>
    <rPh sb="0" eb="2">
      <t>チュウゴク</t>
    </rPh>
    <phoneticPr fontId="3"/>
  </si>
  <si>
    <t>南九州</t>
    <rPh sb="0" eb="1">
      <t>ミナミ</t>
    </rPh>
    <rPh sb="1" eb="3">
      <t>キュウシュウ</t>
    </rPh>
    <phoneticPr fontId="3"/>
  </si>
  <si>
    <t>九州</t>
    <rPh sb="0" eb="2">
      <t>キュウシュウ</t>
    </rPh>
    <phoneticPr fontId="3"/>
  </si>
  <si>
    <t>石狩</t>
    <rPh sb="0" eb="2">
      <t>イシカリ</t>
    </rPh>
    <phoneticPr fontId="3"/>
  </si>
  <si>
    <t>50～80</t>
    <phoneticPr fontId="3"/>
  </si>
  <si>
    <t>30～60</t>
    <phoneticPr fontId="3"/>
  </si>
  <si>
    <t>80～150</t>
    <phoneticPr fontId="3"/>
  </si>
  <si>
    <t>6～30</t>
    <phoneticPr fontId="3"/>
  </si>
  <si>
    <t>15～33</t>
    <phoneticPr fontId="3"/>
  </si>
  <si>
    <t>30～270</t>
    <phoneticPr fontId="3"/>
  </si>
  <si>
    <t>110～1300</t>
    <phoneticPr fontId="3"/>
  </si>
  <si>
    <t>小規模建築物基礎設計指針　ｐ.49　表3.3.3</t>
    <rPh sb="0" eb="3">
      <t>ショウキボ</t>
    </rPh>
    <rPh sb="3" eb="6">
      <t>ケンチクブツ</t>
    </rPh>
    <rPh sb="6" eb="8">
      <t>キソ</t>
    </rPh>
    <rPh sb="8" eb="10">
      <t>セッケイ</t>
    </rPh>
    <rPh sb="10" eb="12">
      <t>シシン</t>
    </rPh>
    <rPh sb="18" eb="19">
      <t>ヒョウ</t>
    </rPh>
    <phoneticPr fontId="3"/>
  </si>
  <si>
    <t>地中増加応力.</t>
    <rPh sb="0" eb="2">
      <t>チチュウ</t>
    </rPh>
    <rPh sb="2" eb="4">
      <t>ゾウカ</t>
    </rPh>
    <rPh sb="4" eb="6">
      <t>オウリョク</t>
    </rPh>
    <phoneticPr fontId="3"/>
  </si>
  <si>
    <t>荷重</t>
    <rPh sb="0" eb="2">
      <t>カジュウ</t>
    </rPh>
    <phoneticPr fontId="3"/>
  </si>
  <si>
    <t>c</t>
    <phoneticPr fontId="3"/>
  </si>
  <si>
    <r>
      <t>s</t>
    </r>
    <r>
      <rPr>
        <sz val="11"/>
        <rFont val="ＭＳ Ｐゴシック"/>
        <family val="3"/>
        <charset val="128"/>
      </rPr>
      <t>huusei（小規模建築物基礎設計指針）</t>
    </r>
    <rPh sb="8" eb="11">
      <t>ショウキボ</t>
    </rPh>
    <rPh sb="11" eb="13">
      <t>ケンチク</t>
    </rPh>
    <rPh sb="13" eb="14">
      <t>ブツ</t>
    </rPh>
    <rPh sb="14" eb="16">
      <t>キソ</t>
    </rPh>
    <rPh sb="16" eb="18">
      <t>セッケイ</t>
    </rPh>
    <rPh sb="18" eb="20">
      <t>シシン</t>
    </rPh>
    <phoneticPr fontId="3"/>
  </si>
  <si>
    <t>Φ</t>
    <phoneticPr fontId="3"/>
  </si>
  <si>
    <t>Nc</t>
    <phoneticPr fontId="3"/>
  </si>
  <si>
    <t>Nr</t>
    <phoneticPr fontId="3"/>
  </si>
  <si>
    <t>Nq</t>
    <phoneticPr fontId="3"/>
  </si>
  <si>
    <t>入力カ所</t>
    <rPh sb="0" eb="2">
      <t>ニュウリョク</t>
    </rPh>
    <rPh sb="3" eb="4">
      <t>ショ</t>
    </rPh>
    <phoneticPr fontId="3"/>
  </si>
  <si>
    <t>物件名</t>
    <rPh sb="0" eb="2">
      <t>ブッケン</t>
    </rPh>
    <rPh sb="2" eb="3">
      <t>メイ</t>
    </rPh>
    <phoneticPr fontId="3"/>
  </si>
  <si>
    <t>建物荷重（kN/㎡）</t>
    <rPh sb="0" eb="2">
      <t>タテモノ</t>
    </rPh>
    <rPh sb="2" eb="4">
      <t>カジュウ</t>
    </rPh>
    <phoneticPr fontId="3"/>
  </si>
  <si>
    <t>基礎下
深度</t>
    <rPh sb="0" eb="2">
      <t>キソ</t>
    </rPh>
    <rPh sb="2" eb="3">
      <t>シタ</t>
    </rPh>
    <rPh sb="4" eb="6">
      <t>シンド</t>
    </rPh>
    <phoneticPr fontId="3"/>
  </si>
  <si>
    <t>✔</t>
    <phoneticPr fontId="3"/>
  </si>
  <si>
    <t>基礎根入れ（ｍ）</t>
    <rPh sb="0" eb="2">
      <t>キソ</t>
    </rPh>
    <rPh sb="2" eb="4">
      <t>ネイ</t>
    </rPh>
    <phoneticPr fontId="3"/>
  </si>
  <si>
    <t>Df=</t>
    <phoneticPr fontId="3"/>
  </si>
  <si>
    <t>一軸圧縮強度</t>
    <rPh sb="0" eb="2">
      <t>イチジク</t>
    </rPh>
    <rPh sb="2" eb="4">
      <t>アッシュク</t>
    </rPh>
    <rPh sb="4" eb="6">
      <t>キョウド</t>
    </rPh>
    <phoneticPr fontId="3"/>
  </si>
  <si>
    <t>qu</t>
    <phoneticPr fontId="3"/>
  </si>
  <si>
    <t>粘着力</t>
    <rPh sb="0" eb="3">
      <t>ネンチャクリョク</t>
    </rPh>
    <phoneticPr fontId="3"/>
  </si>
  <si>
    <t>C</t>
    <phoneticPr fontId="3"/>
  </si>
  <si>
    <t>粘着力（kN/㎡）</t>
    <rPh sb="0" eb="3">
      <t>ネンチャクリョク</t>
    </rPh>
    <phoneticPr fontId="3"/>
  </si>
  <si>
    <t>ｃ=</t>
    <phoneticPr fontId="3"/>
  </si>
  <si>
    <t>qu/2</t>
    <phoneticPr fontId="3"/>
  </si>
  <si>
    <t>一軸圧縮強度（ｋN/㎡）</t>
    <rPh sb="0" eb="2">
      <t>イチジク</t>
    </rPh>
    <rPh sb="2" eb="4">
      <t>アッシュク</t>
    </rPh>
    <rPh sb="4" eb="6">
      <t>キョウド</t>
    </rPh>
    <phoneticPr fontId="3"/>
  </si>
  <si>
    <t>qu=</t>
    <phoneticPr fontId="3"/>
  </si>
  <si>
    <t>45Wsw+0.75Nsw</t>
    <phoneticPr fontId="3"/>
  </si>
  <si>
    <t>粘着力（kN/㎡）</t>
    <rPh sb="0" eb="2">
      <t>ネンチャク</t>
    </rPh>
    <rPh sb="2" eb="3">
      <t>リョク</t>
    </rPh>
    <phoneticPr fontId="3"/>
  </si>
  <si>
    <t>一軸圧縮強度（kN/㎡）</t>
    <rPh sb="0" eb="1">
      <t>イチ</t>
    </rPh>
    <rPh sb="1" eb="2">
      <t>ジク</t>
    </rPh>
    <rPh sb="2" eb="4">
      <t>アッシュク</t>
    </rPh>
    <rPh sb="4" eb="6">
      <t>キョウド</t>
    </rPh>
    <phoneticPr fontId="3"/>
  </si>
  <si>
    <r>
      <t>1/2π{（mn/√(m</t>
    </r>
    <r>
      <rPr>
        <vertAlign val="superscript"/>
        <sz val="7"/>
        <rFont val="ＭＳ Ｐゴシック"/>
        <family val="3"/>
        <charset val="128"/>
      </rPr>
      <t>2</t>
    </r>
    <r>
      <rPr>
        <sz val="7"/>
        <rFont val="ＭＳ Ｐゴシック"/>
        <family val="3"/>
        <charset val="128"/>
      </rPr>
      <t>+n</t>
    </r>
    <r>
      <rPr>
        <vertAlign val="superscript"/>
        <sz val="7"/>
        <rFont val="ＭＳ Ｐゴシック"/>
        <family val="3"/>
        <charset val="128"/>
      </rPr>
      <t>2</t>
    </r>
    <r>
      <rPr>
        <sz val="7"/>
        <rFont val="ＭＳ Ｐゴシック"/>
        <family val="3"/>
        <charset val="128"/>
      </rPr>
      <t>+1)）・〔(m</t>
    </r>
    <r>
      <rPr>
        <vertAlign val="superscript"/>
        <sz val="7"/>
        <rFont val="ＭＳ Ｐゴシック"/>
        <family val="3"/>
        <charset val="128"/>
      </rPr>
      <t>2</t>
    </r>
    <r>
      <rPr>
        <sz val="7"/>
        <rFont val="ＭＳ Ｐゴシック"/>
        <family val="3"/>
        <charset val="128"/>
      </rPr>
      <t>+n</t>
    </r>
    <r>
      <rPr>
        <vertAlign val="superscript"/>
        <sz val="7"/>
        <rFont val="ＭＳ Ｐゴシック"/>
        <family val="3"/>
        <charset val="128"/>
      </rPr>
      <t>2</t>
    </r>
    <r>
      <rPr>
        <sz val="7"/>
        <rFont val="ＭＳ Ｐゴシック"/>
        <family val="3"/>
        <charset val="128"/>
      </rPr>
      <t>+2)/（(m</t>
    </r>
    <r>
      <rPr>
        <vertAlign val="superscript"/>
        <sz val="7"/>
        <rFont val="ＭＳ Ｐゴシック"/>
        <family val="3"/>
        <charset val="128"/>
      </rPr>
      <t>2</t>
    </r>
    <r>
      <rPr>
        <sz val="7"/>
        <rFont val="ＭＳ Ｐゴシック"/>
        <family val="3"/>
        <charset val="128"/>
      </rPr>
      <t>+1)・(n</t>
    </r>
    <r>
      <rPr>
        <vertAlign val="superscript"/>
        <sz val="7"/>
        <rFont val="ＭＳ Ｐゴシック"/>
        <family val="3"/>
        <charset val="128"/>
      </rPr>
      <t>2</t>
    </r>
    <r>
      <rPr>
        <sz val="7"/>
        <rFont val="ＭＳ Ｐゴシック"/>
        <family val="3"/>
        <charset val="128"/>
      </rPr>
      <t>+1)）〕+sin</t>
    </r>
    <r>
      <rPr>
        <vertAlign val="superscript"/>
        <sz val="7"/>
        <rFont val="ＭＳ Ｐゴシック"/>
        <family val="3"/>
        <charset val="128"/>
      </rPr>
      <t>-1</t>
    </r>
    <r>
      <rPr>
        <sz val="7"/>
        <rFont val="ＭＳ Ｐゴシック"/>
        <family val="3"/>
        <charset val="128"/>
      </rPr>
      <t>〔(mn)/√（(m</t>
    </r>
    <r>
      <rPr>
        <vertAlign val="superscript"/>
        <sz val="7"/>
        <rFont val="ＭＳ Ｐゴシック"/>
        <family val="3"/>
        <charset val="128"/>
      </rPr>
      <t>2</t>
    </r>
    <r>
      <rPr>
        <sz val="7"/>
        <rFont val="ＭＳ Ｐゴシック"/>
        <family val="3"/>
        <charset val="128"/>
      </rPr>
      <t>+1)(n</t>
    </r>
    <r>
      <rPr>
        <vertAlign val="superscript"/>
        <sz val="7"/>
        <rFont val="ＭＳ Ｐゴシック"/>
        <family val="3"/>
        <charset val="128"/>
      </rPr>
      <t>2</t>
    </r>
    <r>
      <rPr>
        <sz val="7"/>
        <rFont val="ＭＳ Ｐゴシック"/>
        <family val="3"/>
        <charset val="128"/>
      </rPr>
      <t>+1)）〕}</t>
    </r>
    <phoneticPr fontId="3"/>
  </si>
  <si>
    <r>
      <t>⊿σ</t>
    </r>
    <r>
      <rPr>
        <vertAlign val="subscript"/>
        <sz val="7"/>
        <rFont val="ＭＳ Ｐゴシック"/>
        <family val="3"/>
        <charset val="128"/>
      </rPr>
      <t>Z</t>
    </r>
    <r>
      <rPr>
        <sz val="7"/>
        <rFont val="ＭＳ Ｐゴシック"/>
        <family val="3"/>
        <charset val="128"/>
      </rPr>
      <t>=</t>
    </r>
    <phoneticPr fontId="3"/>
  </si>
  <si>
    <r>
      <t>qf</t>
    </r>
    <r>
      <rPr>
        <vertAlign val="subscript"/>
        <sz val="7"/>
        <rFont val="ＭＳ Ｐゴシック"/>
        <family val="3"/>
        <charset val="128"/>
      </rPr>
      <t>B</t>
    </r>
    <r>
      <rPr>
        <sz val="7"/>
        <rFont val="ＭＳ Ｐゴシック"/>
        <family val="3"/>
        <charset val="128"/>
      </rPr>
      <t>(m,n)</t>
    </r>
    <phoneticPr fontId="3"/>
  </si>
  <si>
    <t>c=</t>
    <phoneticPr fontId="3"/>
  </si>
  <si>
    <t>ｃ</t>
  </si>
  <si>
    <t>ｃ</t>
    <phoneticPr fontId="3"/>
  </si>
  <si>
    <t>qu</t>
  </si>
  <si>
    <t>(kN/㎡)</t>
  </si>
  <si>
    <t>a</t>
  </si>
  <si>
    <t>B</t>
  </si>
  <si>
    <t>C</t>
  </si>
  <si>
    <t>d</t>
  </si>
  <si>
    <t>e</t>
  </si>
  <si>
    <t>F</t>
  </si>
  <si>
    <t>A</t>
  </si>
  <si>
    <t>b</t>
  </si>
  <si>
    <t>c</t>
  </si>
  <si>
    <t>f</t>
  </si>
  <si>
    <t>g</t>
  </si>
  <si>
    <t>h</t>
  </si>
  <si>
    <t>i</t>
  </si>
  <si>
    <t>j</t>
  </si>
  <si>
    <t>k</t>
  </si>
  <si>
    <t>l</t>
  </si>
  <si>
    <t>D</t>
  </si>
  <si>
    <t>E</t>
  </si>
  <si>
    <t>G</t>
  </si>
  <si>
    <t>H</t>
  </si>
  <si>
    <t>I</t>
  </si>
  <si>
    <t>J</t>
  </si>
  <si>
    <t>K</t>
  </si>
  <si>
    <t>L</t>
  </si>
  <si>
    <t>アルファベット変換</t>
    <rPh sb="7" eb="9">
      <t>ヘンカン</t>
    </rPh>
    <phoneticPr fontId="3"/>
  </si>
  <si>
    <t>即時沈下用Ｎ値</t>
  </si>
  <si>
    <t>即時沈下量(cm)</t>
  </si>
  <si>
    <t>砂質土の平均Ｎ値</t>
  </si>
  <si>
    <t>（粘）</t>
    <rPh sb="1" eb="2">
      <t>ネン</t>
    </rPh>
    <phoneticPr fontId="3"/>
  </si>
  <si>
    <t>（砂）</t>
    <rPh sb="1" eb="2">
      <t>スナ</t>
    </rPh>
    <phoneticPr fontId="3"/>
  </si>
  <si>
    <t>Mv=</t>
    <phoneticPr fontId="3"/>
  </si>
  <si>
    <t>1/（</t>
    <phoneticPr fontId="3"/>
  </si>
  <si>
    <t>・C）</t>
    <phoneticPr fontId="3"/>
  </si>
  <si>
    <t>地盤の長期許容応力度算定式</t>
    <rPh sb="0" eb="2">
      <t>ジバン</t>
    </rPh>
    <rPh sb="3" eb="5">
      <t>チョウキ</t>
    </rPh>
    <rPh sb="5" eb="7">
      <t>キョヨウ</t>
    </rPh>
    <rPh sb="7" eb="9">
      <t>オウリョク</t>
    </rPh>
    <rPh sb="9" eb="10">
      <t>ド</t>
    </rPh>
    <rPh sb="10" eb="12">
      <t>サンテイ</t>
    </rPh>
    <rPh sb="12" eb="13">
      <t>シキ</t>
    </rPh>
    <phoneticPr fontId="3"/>
  </si>
  <si>
    <t xml:space="preserve">  ・国土交通省告示第1113号・第2（3） </t>
    <rPh sb="3" eb="5">
      <t>コクド</t>
    </rPh>
    <rPh sb="5" eb="8">
      <t>コウツウショウ</t>
    </rPh>
    <rPh sb="8" eb="10">
      <t>コクジ</t>
    </rPh>
    <rPh sb="10" eb="11">
      <t>ダイ</t>
    </rPh>
    <rPh sb="15" eb="16">
      <t>ゴウ</t>
    </rPh>
    <rPh sb="17" eb="18">
      <t>ダイ</t>
    </rPh>
    <phoneticPr fontId="3"/>
  </si>
  <si>
    <t>　・日本建築学会小規模建築物基礎設計指針推奨式</t>
    <rPh sb="2" eb="4">
      <t>ニホン</t>
    </rPh>
    <rPh sb="4" eb="6">
      <t>ケンチク</t>
    </rPh>
    <rPh sb="6" eb="8">
      <t>ガッカイ</t>
    </rPh>
    <rPh sb="8" eb="11">
      <t>ショウキボ</t>
    </rPh>
    <rPh sb="11" eb="14">
      <t>ケンチクブツ</t>
    </rPh>
    <rPh sb="14" eb="16">
      <t>キソ</t>
    </rPh>
    <rPh sb="16" eb="18">
      <t>セッケイ</t>
    </rPh>
    <rPh sb="18" eb="20">
      <t>シシン</t>
    </rPh>
    <rPh sb="20" eb="22">
      <t>スイショウ</t>
    </rPh>
    <rPh sb="22" eb="23">
      <t>シキ</t>
    </rPh>
    <phoneticPr fontId="3"/>
  </si>
  <si>
    <t>qa＝30+0.6Nsw　</t>
    <phoneticPr fontId="3"/>
  </si>
  <si>
    <t>qa=30Wsw+0.64Nsw</t>
    <phoneticPr fontId="3"/>
  </si>
  <si>
    <r>
      <t>A</t>
    </r>
    <r>
      <rPr>
        <sz val="11"/>
        <rFont val="ＭＳ Ｐゴシック"/>
        <family val="3"/>
        <charset val="128"/>
      </rPr>
      <t>ve.</t>
    </r>
    <phoneticPr fontId="3"/>
  </si>
  <si>
    <t>注）上記計算書は参考資料としてお取扱いください。</t>
    <rPh sb="0" eb="1">
      <t>チュウ</t>
    </rPh>
    <rPh sb="2" eb="4">
      <t>ジョウキ</t>
    </rPh>
    <rPh sb="4" eb="7">
      <t>ケイサンショ</t>
    </rPh>
    <rPh sb="8" eb="10">
      <t>サンコウ</t>
    </rPh>
    <rPh sb="10" eb="12">
      <t>シリョウ</t>
    </rPh>
    <rPh sb="16" eb="18">
      <t>トリアツカ</t>
    </rPh>
    <phoneticPr fontId="3"/>
  </si>
  <si>
    <t>・・・・・・・・・・・・・・</t>
    <phoneticPr fontId="3"/>
  </si>
  <si>
    <t>qa(kN/㎡)</t>
    <phoneticPr fontId="3"/>
  </si>
  <si>
    <t>基礎下深度（m）</t>
    <rPh sb="0" eb="2">
      <t>キソ</t>
    </rPh>
    <rPh sb="2" eb="3">
      <t>シタ</t>
    </rPh>
    <rPh sb="3" eb="5">
      <t>シンド</t>
    </rPh>
    <phoneticPr fontId="3"/>
  </si>
  <si>
    <t>　・住宅地盤品質協会推奨式</t>
    <rPh sb="2" eb="4">
      <t>ジュウタク</t>
    </rPh>
    <rPh sb="4" eb="6">
      <t>ジバン</t>
    </rPh>
    <rPh sb="6" eb="8">
      <t>ヒンシツ</t>
    </rPh>
    <rPh sb="8" eb="10">
      <t>キョウカイ</t>
    </rPh>
    <rPh sb="10" eb="12">
      <t>スイショウ</t>
    </rPh>
    <rPh sb="12" eb="13">
      <t>シキ</t>
    </rPh>
    <phoneticPr fontId="3"/>
  </si>
  <si>
    <t>qa=30Wsw+0.6Nsw</t>
    <phoneticPr fontId="3"/>
  </si>
  <si>
    <t>注）上記計算書は参考資料としてお取扱いください。</t>
    <phoneticPr fontId="3"/>
  </si>
  <si>
    <t>※Nsw150を超える数値は150として計算します。</t>
    <rPh sb="8" eb="9">
      <t>コ</t>
    </rPh>
    <rPh sb="11" eb="13">
      <t>スウチ</t>
    </rPh>
    <rPh sb="20" eb="22">
      <t>ケイサン</t>
    </rPh>
    <phoneticPr fontId="3"/>
  </si>
  <si>
    <t>⊿σZ=</t>
    <phoneticPr fontId="3"/>
  </si>
  <si>
    <t>簡易圧密沈下検討書</t>
    <rPh sb="0" eb="2">
      <t>カンイ</t>
    </rPh>
    <rPh sb="2" eb="3">
      <t>アツ</t>
    </rPh>
    <rPh sb="3" eb="4">
      <t>ミツ</t>
    </rPh>
    <rPh sb="4" eb="6">
      <t>チンカ</t>
    </rPh>
    <rPh sb="6" eb="8">
      <t>ケントウ</t>
    </rPh>
    <rPh sb="8" eb="9">
      <t>ショ</t>
    </rPh>
    <phoneticPr fontId="3"/>
  </si>
  <si>
    <t>※自沈層がある場合、告示式では自沈層を評価できず、日本建築学会小規模建築物基礎設計指針推奨式では</t>
    <rPh sb="1" eb="3">
      <t>ジチン</t>
    </rPh>
    <rPh sb="3" eb="4">
      <t>ソウ</t>
    </rPh>
    <rPh sb="7" eb="9">
      <t>バアイ</t>
    </rPh>
    <rPh sb="10" eb="12">
      <t>コクジ</t>
    </rPh>
    <rPh sb="12" eb="13">
      <t>シキ</t>
    </rPh>
    <rPh sb="15" eb="17">
      <t>ジチン</t>
    </rPh>
    <rPh sb="17" eb="18">
      <t>ソウ</t>
    </rPh>
    <rPh sb="19" eb="21">
      <t>ヒョウカ</t>
    </rPh>
    <rPh sb="25" eb="27">
      <t>ニホン</t>
    </rPh>
    <rPh sb="27" eb="29">
      <t>ケンチク</t>
    </rPh>
    <rPh sb="29" eb="31">
      <t>ガッカイ</t>
    </rPh>
    <rPh sb="31" eb="34">
      <t>ショウキボ</t>
    </rPh>
    <rPh sb="34" eb="37">
      <t>ケンチクブツ</t>
    </rPh>
    <rPh sb="37" eb="39">
      <t>キソ</t>
    </rPh>
    <rPh sb="39" eb="41">
      <t>セッケイ</t>
    </rPh>
    <rPh sb="41" eb="43">
      <t>シシン</t>
    </rPh>
    <rPh sb="43" eb="45">
      <t>スイショウ</t>
    </rPh>
    <rPh sb="45" eb="46">
      <t>シキ</t>
    </rPh>
    <phoneticPr fontId="3"/>
  </si>
  <si>
    <t>　支持力が過大となるため、住宅地盤品質協会推奨式を利用し評価を行う。</t>
    <phoneticPr fontId="3"/>
  </si>
  <si>
    <t>平均長期許容応力度計算</t>
    <rPh sb="0" eb="2">
      <t>ヘイキン</t>
    </rPh>
    <rPh sb="2" eb="4">
      <t>チョウキ</t>
    </rPh>
    <rPh sb="4" eb="6">
      <t>キョヨウ</t>
    </rPh>
    <rPh sb="6" eb="8">
      <t>オウリョク</t>
    </rPh>
    <rPh sb="8" eb="9">
      <t>ド</t>
    </rPh>
    <rPh sb="9" eb="11">
      <t>ケイサン</t>
    </rPh>
    <phoneticPr fontId="3"/>
  </si>
  <si>
    <t>基礎下2〜5m の沈下量計算対象を0.5kN/㎡以下とする。</t>
  </si>
  <si>
    <t>はい</t>
  </si>
  <si>
    <t>いいえ</t>
  </si>
  <si>
    <t>mv=1/(60c)</t>
  </si>
  <si>
    <t>中山義久、西田一彦、田村昌仁、安川郁夫、井上啓司:第39回地盤工学研究発表会(新潟)2004年7月　表層地盤の沈下予測のための圧密常数の評価</t>
  </si>
  <si>
    <t>田村昌仁、人見孝、安達俊夫、黒柳信之、松下克也:第39回地盤工学研究発表会(新潟)2004年7月　住宅の基礎を対象とした沈下の検討方法に関する研究</t>
  </si>
  <si>
    <t>mv=1/(52c)</t>
    <phoneticPr fontId="3"/>
  </si>
  <si>
    <t>mv=1/(80c)</t>
    <phoneticPr fontId="3"/>
  </si>
  <si>
    <t>日本建築学会 小規模建築物基礎設計指針(3.3.5)</t>
    <phoneticPr fontId="3"/>
  </si>
  <si>
    <t>日本建築学会 小規模建築物基礎設計指針(3.3.6)</t>
    <phoneticPr fontId="3"/>
  </si>
  <si>
    <t>建築技術 2004年2月 p.103</t>
    <rPh sb="0" eb="4">
      <t>ケンチクギジュツ</t>
    </rPh>
    <rPh sb="9" eb="10">
      <t>ネン</t>
    </rPh>
    <rPh sb="11" eb="12">
      <t>ガツ</t>
    </rPh>
    <phoneticPr fontId="3"/>
  </si>
  <si>
    <t>mv=1/(67c)</t>
    <phoneticPr fontId="3"/>
  </si>
  <si>
    <t>実務者のための戸建て住宅の地盤改良・補強工法 p.93</t>
    <rPh sb="0" eb="3">
      <t>ジツムシャ</t>
    </rPh>
    <rPh sb="7" eb="9">
      <t>コダ</t>
    </rPh>
    <rPh sb="10" eb="12">
      <t>ジュウタク</t>
    </rPh>
    <rPh sb="13" eb="17">
      <t>ジバンカイリョウ</t>
    </rPh>
    <rPh sb="18" eb="20">
      <t>ホキョウ</t>
    </rPh>
    <rPh sb="20" eb="22">
      <t>コウホウ</t>
    </rPh>
    <phoneticPr fontId="3"/>
  </si>
  <si>
    <t xml:space="preserve">備考
</t>
    <rPh sb="0" eb="2">
      <t>ビコウ</t>
    </rPh>
    <phoneticPr fontId="3"/>
  </si>
  <si>
    <r>
      <t>※"</t>
    </r>
    <r>
      <rPr>
        <b/>
        <sz val="10"/>
        <color rgb="FFFF0000"/>
        <rFont val="ＭＳ Ｐゴシック"/>
        <family val="3"/>
        <charset val="128"/>
      </rPr>
      <t>いいえ</t>
    </r>
    <r>
      <rPr>
        <sz val="10"/>
        <rFont val="ＭＳ Ｐゴシック"/>
        <family val="3"/>
        <charset val="128"/>
      </rPr>
      <t>"</t>
    </r>
    <r>
      <rPr>
        <sz val="10"/>
        <color rgb="FFFF0000"/>
        <rFont val="ＭＳ Ｐゴシック"/>
        <family val="3"/>
        <charset val="128"/>
      </rPr>
      <t>は全ての自沈層が沈下量計算の対象となります</t>
    </r>
    <r>
      <rPr>
        <sz val="10"/>
        <rFont val="ＭＳ Ｐゴシック"/>
        <family val="3"/>
        <charset val="128"/>
      </rPr>
      <t>。</t>
    </r>
    <phoneticPr fontId="3"/>
  </si>
  <si>
    <t>設計担当者名</t>
    <rPh sb="0" eb="2">
      <t>セッケイ</t>
    </rPh>
    <rPh sb="2" eb="5">
      <t>タントウシャ</t>
    </rPh>
    <rPh sb="5" eb="6">
      <t>メイ</t>
    </rPh>
    <phoneticPr fontId="3"/>
  </si>
  <si>
    <t>設計担当者</t>
    <rPh sb="0" eb="2">
      <t>セッケイ</t>
    </rPh>
    <rPh sb="2" eb="5">
      <t>タントウシャ</t>
    </rPh>
    <phoneticPr fontId="3"/>
  </si>
  <si>
    <t>検討の結果は、スクリューウェイト貫入試験データのみによる算定の為、概算の数値となります。</t>
    <rPh sb="16" eb="18">
      <t>カンニュウ</t>
    </rPh>
    <phoneticPr fontId="3"/>
  </si>
  <si>
    <t>※データは基礎根切り底からのデータ。</t>
    <rPh sb="7" eb="9">
      <t>ネキ</t>
    </rPh>
    <rPh sb="10" eb="11">
      <t>ソコ</t>
    </rPh>
    <phoneticPr fontId="3"/>
  </si>
  <si>
    <t>基礎根切底深度</t>
    <rPh sb="0" eb="2">
      <t>キソ</t>
    </rPh>
    <rPh sb="2" eb="4">
      <t>ネギリ</t>
    </rPh>
    <rPh sb="4" eb="5">
      <t>ソコ</t>
    </rPh>
    <rPh sb="5" eb="7">
      <t>シンド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</si>
</sst>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_ "/>
    <numFmt numFmtId="178" formatCode="0.000_ "/>
    <numFmt numFmtId="179" formatCode="0.00000_ "/>
    <numFmt numFmtId="180" formatCode="0.000000_ "/>
    <numFmt numFmtId="181" formatCode="0_ "/>
    <numFmt numFmtId="182" formatCode="0.00_);[Red]\(0.00\)"/>
    <numFmt numFmtId="183" formatCode="&quot;測点 &quot;0"/>
    <numFmt numFmtId="184" formatCode="&quot;設計接地圧 &quot;0&quot; (kN/㎡)対する評価&quot;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bscript"/>
      <sz val="7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vertAlign val="subscript"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7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rgb="FF0044CC"/>
      <name val="Arial"/>
      <family val="2"/>
    </font>
    <font>
      <i/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4.9989318521683403E-2"/>
        <bgColor indexed="64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rgb="FFFF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rgb="FFFF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70C0"/>
      </bottom>
      <diagonal/>
    </border>
    <border>
      <left style="medium">
        <color indexed="64"/>
      </left>
      <right style="thin">
        <color indexed="64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 style="thin">
        <color indexed="64"/>
      </left>
      <right style="medium">
        <color indexed="64"/>
      </right>
      <top/>
      <bottom style="thick">
        <color rgb="FF0070C0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/>
      <diagonal/>
    </border>
    <border>
      <left style="thin">
        <color indexed="64"/>
      </left>
      <right style="thin">
        <color indexed="64"/>
      </right>
      <top style="thick">
        <color theme="7" tint="-0.24994659260841701"/>
      </top>
      <bottom/>
      <diagonal/>
    </border>
    <border>
      <left/>
      <right/>
      <top style="thick">
        <color theme="7" tint="-0.24994659260841701"/>
      </top>
      <bottom/>
      <diagonal/>
    </border>
    <border>
      <left/>
      <right style="thick">
        <color theme="7" tint="-0.24994659260841701"/>
      </right>
      <top style="thick">
        <color theme="7" tint="-0.24994659260841701"/>
      </top>
      <bottom/>
      <diagonal/>
    </border>
    <border>
      <left style="thick">
        <color theme="7" tint="-0.24994659260841701"/>
      </left>
      <right/>
      <top/>
      <bottom/>
      <diagonal/>
    </border>
    <border>
      <left/>
      <right style="thick">
        <color theme="7" tint="-0.24994659260841701"/>
      </right>
      <top/>
      <bottom/>
      <diagonal/>
    </border>
    <border>
      <left style="thick">
        <color theme="7" tint="-0.24994659260841701"/>
      </left>
      <right/>
      <top/>
      <bottom style="thick">
        <color theme="7" tint="-0.24994659260841701"/>
      </bottom>
      <diagonal/>
    </border>
    <border>
      <left style="thin">
        <color indexed="64"/>
      </left>
      <right style="thin">
        <color indexed="64"/>
      </right>
      <top/>
      <bottom style="thick">
        <color theme="7" tint="-0.24994659260841701"/>
      </bottom>
      <diagonal/>
    </border>
    <border>
      <left/>
      <right/>
      <top/>
      <bottom style="thick">
        <color theme="7" tint="-0.24994659260841701"/>
      </bottom>
      <diagonal/>
    </border>
    <border>
      <left/>
      <right style="thick">
        <color theme="7" tint="-0.24994659260841701"/>
      </right>
      <top/>
      <bottom style="thick">
        <color theme="7" tint="-0.24994659260841701"/>
      </bottom>
      <diagonal/>
    </border>
  </borders>
  <cellStyleXfs count="7">
    <xf numFmtId="0" fontId="0" fillId="0" borderId="0">
      <alignment vertical="center"/>
    </xf>
    <xf numFmtId="0" fontId="7" fillId="0" borderId="0">
      <alignment horizontal="left"/>
    </xf>
    <xf numFmtId="0" fontId="7" fillId="0" borderId="0"/>
    <xf numFmtId="0" fontId="7" fillId="0" borderId="0">
      <alignment horizontal="left"/>
    </xf>
    <xf numFmtId="0" fontId="7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8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178" fontId="5" fillId="2" borderId="2" xfId="0" applyNumberFormat="1" applyFont="1" applyFill="1" applyBorder="1">
      <alignment vertical="center"/>
    </xf>
    <xf numFmtId="0" fontId="7" fillId="0" borderId="0" xfId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7" fillId="0" borderId="0" xfId="1" applyAlignment="1">
      <alignment horizontal="right"/>
    </xf>
    <xf numFmtId="0" fontId="0" fillId="0" borderId="0" xfId="0" applyAlignment="1">
      <alignment horizontal="left" vertical="center"/>
    </xf>
    <xf numFmtId="0" fontId="7" fillId="0" borderId="0" xfId="1">
      <alignment horizontal="left"/>
    </xf>
    <xf numFmtId="0" fontId="5" fillId="3" borderId="0" xfId="0" applyFont="1" applyFill="1" applyAlignment="1">
      <alignment vertical="center" wrapText="1"/>
    </xf>
    <xf numFmtId="0" fontId="0" fillId="3" borderId="0" xfId="0" applyFill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180" fontId="6" fillId="0" borderId="2" xfId="0" applyNumberFormat="1" applyFont="1" applyBorder="1">
      <alignment vertical="center"/>
    </xf>
    <xf numFmtId="178" fontId="5" fillId="4" borderId="2" xfId="0" applyNumberFormat="1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1" applyFont="1">
      <alignment horizontal="left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8" fontId="0" fillId="0" borderId="2" xfId="0" applyNumberFormat="1" applyBorder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textRotation="90"/>
    </xf>
    <xf numFmtId="177" fontId="0" fillId="0" borderId="8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2" xfId="0" applyNumberForma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5" fillId="0" borderId="0" xfId="0" applyNumberFormat="1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1" applyFont="1">
      <alignment horizontal="left"/>
    </xf>
    <xf numFmtId="0" fontId="17" fillId="0" borderId="0" xfId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178" fontId="3" fillId="0" borderId="0" xfId="0" applyNumberFormat="1" applyFont="1" applyAlignment="1">
      <alignment vertical="center" shrinkToFit="1"/>
    </xf>
    <xf numFmtId="0" fontId="3" fillId="0" borderId="2" xfId="0" applyFont="1" applyBorder="1">
      <alignment vertical="center"/>
    </xf>
    <xf numFmtId="0" fontId="0" fillId="0" borderId="2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180" fontId="0" fillId="0" borderId="20" xfId="0" applyNumberFormat="1" applyBorder="1" applyAlignment="1">
      <alignment vertical="center" shrinkToFit="1"/>
    </xf>
    <xf numFmtId="180" fontId="0" fillId="0" borderId="21" xfId="0" applyNumberFormat="1" applyBorder="1" applyAlignment="1">
      <alignment vertical="center" shrinkToFit="1"/>
    </xf>
    <xf numFmtId="178" fontId="3" fillId="0" borderId="0" xfId="0" applyNumberFormat="1" applyFont="1" applyAlignment="1">
      <alignment horizontal="right" vertical="center" shrinkToFit="1"/>
    </xf>
    <xf numFmtId="178" fontId="3" fillId="0" borderId="0" xfId="0" applyNumberFormat="1" applyFont="1" applyAlignment="1">
      <alignment horizontal="left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178" fontId="3" fillId="0" borderId="2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178" fontId="3" fillId="0" borderId="32" xfId="0" applyNumberFormat="1" applyFont="1" applyBorder="1" applyAlignment="1">
      <alignment vertical="center" shrinkToFit="1"/>
    </xf>
    <xf numFmtId="0" fontId="17" fillId="0" borderId="6" xfId="0" applyFont="1" applyBorder="1" applyAlignment="1">
      <alignment horizontal="right" vertical="center"/>
    </xf>
    <xf numFmtId="0" fontId="3" fillId="0" borderId="2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8" fontId="3" fillId="0" borderId="19" xfId="0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8" fontId="3" fillId="0" borderId="22" xfId="0" applyNumberFormat="1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6" borderId="2" xfId="0" applyFill="1" applyBorder="1">
      <alignment vertical="center"/>
    </xf>
    <xf numFmtId="0" fontId="17" fillId="0" borderId="0" xfId="0" applyFont="1" applyAlignment="1">
      <alignment horizontal="left" vertical="center"/>
    </xf>
    <xf numFmtId="0" fontId="0" fillId="0" borderId="35" xfId="0" applyBorder="1">
      <alignment vertical="center"/>
    </xf>
    <xf numFmtId="0" fontId="17" fillId="0" borderId="36" xfId="0" applyFont="1" applyBorder="1">
      <alignment vertical="center"/>
    </xf>
    <xf numFmtId="0" fontId="0" fillId="0" borderId="36" xfId="0" applyBorder="1">
      <alignment vertical="center"/>
    </xf>
    <xf numFmtId="0" fontId="17" fillId="0" borderId="36" xfId="1" applyFont="1" applyBorder="1" applyAlignment="1">
      <alignment horizontal="right"/>
    </xf>
    <xf numFmtId="0" fontId="17" fillId="0" borderId="36" xfId="1" applyFont="1" applyBorder="1">
      <alignment horizontal="left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178" fontId="20" fillId="0" borderId="0" xfId="0" applyNumberFormat="1" applyFont="1" applyAlignment="1">
      <alignment horizontal="right" vertical="center" shrinkToFit="1"/>
    </xf>
    <xf numFmtId="0" fontId="20" fillId="0" borderId="0" xfId="0" applyFont="1" applyAlignment="1">
      <alignment horizontal="left" vertical="center" shrinkToFit="1"/>
    </xf>
    <xf numFmtId="178" fontId="20" fillId="0" borderId="0" xfId="0" applyNumberFormat="1" applyFont="1" applyAlignment="1">
      <alignment vertical="center" shrinkToFit="1"/>
    </xf>
    <xf numFmtId="178" fontId="20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178" fontId="6" fillId="0" borderId="2" xfId="0" applyNumberFormat="1" applyFont="1" applyBorder="1">
      <alignment vertical="center"/>
    </xf>
    <xf numFmtId="179" fontId="0" fillId="0" borderId="2" xfId="0" applyNumberFormat="1" applyBorder="1">
      <alignment vertical="center"/>
    </xf>
    <xf numFmtId="0" fontId="22" fillId="0" borderId="0" xfId="0" applyFont="1" applyAlignment="1">
      <alignment vertical="center" wrapText="1"/>
    </xf>
    <xf numFmtId="0" fontId="7" fillId="7" borderId="0" xfId="2" applyFill="1"/>
    <xf numFmtId="0" fontId="7" fillId="0" borderId="0" xfId="2"/>
    <xf numFmtId="0" fontId="24" fillId="0" borderId="0" xfId="2" applyFont="1"/>
    <xf numFmtId="0" fontId="25" fillId="0" borderId="0" xfId="2" applyFont="1" applyAlignment="1" applyProtection="1">
      <alignment horizontal="center"/>
      <protection locked="0"/>
    </xf>
    <xf numFmtId="0" fontId="14" fillId="0" borderId="0" xfId="2" applyFont="1"/>
    <xf numFmtId="0" fontId="7" fillId="0" borderId="0" xfId="2" applyAlignment="1">
      <alignment horizontal="center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14" fillId="0" borderId="0" xfId="2" applyFont="1" applyAlignment="1">
      <alignment horizontal="center" vertical="center" textRotation="90"/>
    </xf>
    <xf numFmtId="0" fontId="7" fillId="0" borderId="43" xfId="2" applyBorder="1" applyAlignment="1">
      <alignment horizontal="center"/>
    </xf>
    <xf numFmtId="0" fontId="7" fillId="0" borderId="0" xfId="2" applyAlignment="1">
      <alignment horizontal="center" shrinkToFit="1"/>
    </xf>
    <xf numFmtId="0" fontId="4" fillId="0" borderId="41" xfId="2" applyFont="1" applyBorder="1"/>
    <xf numFmtId="0" fontId="6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7" fillId="0" borderId="0" xfId="2" applyAlignment="1">
      <alignment shrinkToFit="1"/>
    </xf>
    <xf numFmtId="0" fontId="30" fillId="0" borderId="0" xfId="2" applyFont="1"/>
    <xf numFmtId="0" fontId="10" fillId="0" borderId="0" xfId="2" applyFont="1" applyAlignment="1">
      <alignment horizontal="center"/>
    </xf>
    <xf numFmtId="0" fontId="30" fillId="0" borderId="0" xfId="2" applyFont="1" applyAlignment="1">
      <alignment horizontal="center"/>
    </xf>
    <xf numFmtId="0" fontId="14" fillId="7" borderId="0" xfId="2" applyFont="1" applyFill="1"/>
    <xf numFmtId="0" fontId="32" fillId="0" borderId="0" xfId="2" applyFont="1" applyAlignment="1">
      <alignment horizontal="center"/>
    </xf>
    <xf numFmtId="0" fontId="7" fillId="0" borderId="46" xfId="2" applyBorder="1" applyProtection="1">
      <protection locked="0"/>
    </xf>
    <xf numFmtId="0" fontId="7" fillId="0" borderId="49" xfId="2" applyBorder="1" applyProtection="1">
      <protection locked="0"/>
    </xf>
    <xf numFmtId="0" fontId="7" fillId="0" borderId="48" xfId="2" applyBorder="1" applyProtection="1">
      <protection locked="0"/>
    </xf>
    <xf numFmtId="0" fontId="7" fillId="0" borderId="50" xfId="2" applyBorder="1" applyProtection="1">
      <protection locked="0"/>
    </xf>
    <xf numFmtId="0" fontId="7" fillId="0" borderId="51" xfId="2" applyBorder="1" applyProtection="1">
      <protection locked="0"/>
    </xf>
    <xf numFmtId="0" fontId="7" fillId="0" borderId="27" xfId="2" applyBorder="1" applyProtection="1">
      <protection locked="0"/>
    </xf>
    <xf numFmtId="0" fontId="7" fillId="0" borderId="52" xfId="2" applyBorder="1"/>
    <xf numFmtId="0" fontId="7" fillId="0" borderId="53" xfId="2" applyBorder="1"/>
    <xf numFmtId="0" fontId="7" fillId="0" borderId="0" xfId="2" applyProtection="1">
      <protection locked="0"/>
    </xf>
    <xf numFmtId="176" fontId="7" fillId="0" borderId="44" xfId="2" applyNumberFormat="1" applyBorder="1"/>
    <xf numFmtId="176" fontId="7" fillId="0" borderId="45" xfId="2" applyNumberFormat="1" applyBorder="1"/>
    <xf numFmtId="176" fontId="7" fillId="0" borderId="47" xfId="2" applyNumberFormat="1" applyBorder="1"/>
    <xf numFmtId="0" fontId="3" fillId="0" borderId="0" xfId="0" applyFont="1" applyAlignment="1">
      <alignment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7" xfId="0" applyFont="1" applyBorder="1">
      <alignment vertical="center"/>
    </xf>
    <xf numFmtId="0" fontId="3" fillId="0" borderId="58" xfId="0" applyFont="1" applyBorder="1" applyAlignment="1">
      <alignment horizontal="center" vertical="center"/>
    </xf>
    <xf numFmtId="0" fontId="7" fillId="0" borderId="28" xfId="2" applyBorder="1"/>
    <xf numFmtId="0" fontId="7" fillId="0" borderId="25" xfId="2" applyBorder="1"/>
    <xf numFmtId="0" fontId="4" fillId="0" borderId="54" xfId="2" applyFont="1" applyBorder="1"/>
    <xf numFmtId="0" fontId="4" fillId="0" borderId="55" xfId="2" applyFont="1" applyBorder="1"/>
    <xf numFmtId="0" fontId="7" fillId="0" borderId="56" xfId="2" applyBorder="1"/>
    <xf numFmtId="0" fontId="7" fillId="8" borderId="56" xfId="2" applyFill="1" applyBorder="1"/>
    <xf numFmtId="0" fontId="7" fillId="8" borderId="2" xfId="2" applyFill="1" applyBorder="1"/>
    <xf numFmtId="0" fontId="7" fillId="0" borderId="2" xfId="2" applyBorder="1"/>
    <xf numFmtId="0" fontId="7" fillId="0" borderId="18" xfId="2" applyBorder="1"/>
    <xf numFmtId="0" fontId="33" fillId="0" borderId="0" xfId="0" applyFont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 shrinkToFit="1"/>
    </xf>
    <xf numFmtId="178" fontId="3" fillId="0" borderId="20" xfId="0" applyNumberFormat="1" applyFont="1" applyBorder="1" applyAlignment="1">
      <alignment vertical="center" shrinkToFit="1"/>
    </xf>
    <xf numFmtId="178" fontId="3" fillId="0" borderId="3" xfId="0" applyNumberFormat="1" applyFont="1" applyBorder="1" applyAlignment="1">
      <alignment horizontal="right" vertical="center" shrinkToFit="1"/>
    </xf>
    <xf numFmtId="178" fontId="3" fillId="0" borderId="8" xfId="0" applyNumberFormat="1" applyFont="1" applyBorder="1" applyAlignment="1">
      <alignment horizontal="right" vertical="center" shrinkToFit="1"/>
    </xf>
    <xf numFmtId="178" fontId="3" fillId="0" borderId="32" xfId="0" applyNumberFormat="1" applyFont="1" applyBorder="1" applyAlignment="1">
      <alignment horizontal="right" vertical="center" shrinkToFit="1"/>
    </xf>
    <xf numFmtId="0" fontId="2" fillId="0" borderId="0" xfId="3" applyFont="1">
      <alignment horizontal="left"/>
    </xf>
    <xf numFmtId="0" fontId="5" fillId="0" borderId="0" xfId="3" applyFont="1">
      <alignment horizontal="left"/>
    </xf>
    <xf numFmtId="0" fontId="5" fillId="0" borderId="0" xfId="3" applyFont="1" applyAlignment="1">
      <alignment horizontal="centerContinuous"/>
    </xf>
    <xf numFmtId="0" fontId="2" fillId="0" borderId="0" xfId="3" applyFont="1" applyAlignment="1">
      <alignment horizontal="centerContinuous"/>
    </xf>
    <xf numFmtId="0" fontId="2" fillId="0" borderId="0" xfId="3" applyFont="1" applyAlignment="1">
      <alignment horizontal="right"/>
    </xf>
    <xf numFmtId="0" fontId="2" fillId="0" borderId="0" xfId="3" applyFont="1" applyAlignment="1">
      <alignment horizontal="center"/>
    </xf>
    <xf numFmtId="177" fontId="2" fillId="0" borderId="0" xfId="3" applyNumberFormat="1" applyFont="1">
      <alignment horizontal="left"/>
    </xf>
    <xf numFmtId="176" fontId="2" fillId="0" borderId="0" xfId="3" applyNumberFormat="1" applyFont="1" applyAlignment="1">
      <alignment horizontal="center"/>
    </xf>
    <xf numFmtId="182" fontId="4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177" fontId="2" fillId="0" borderId="0" xfId="3" applyNumberFormat="1" applyFont="1" applyAlignment="1">
      <alignment horizontal="centerContinuous"/>
    </xf>
    <xf numFmtId="0" fontId="7" fillId="0" borderId="0" xfId="4"/>
    <xf numFmtId="0" fontId="26" fillId="0" borderId="2" xfId="4" applyFont="1" applyBorder="1" applyAlignment="1">
      <alignment horizontal="center"/>
    </xf>
    <xf numFmtId="0" fontId="7" fillId="0" borderId="2" xfId="4" applyBorder="1"/>
    <xf numFmtId="176" fontId="7" fillId="0" borderId="2" xfId="4" applyNumberFormat="1" applyBorder="1"/>
    <xf numFmtId="0" fontId="4" fillId="0" borderId="0" xfId="0" applyFont="1" applyAlignment="1">
      <alignment horizontal="right" vertical="center"/>
    </xf>
    <xf numFmtId="0" fontId="2" fillId="0" borderId="2" xfId="3" applyFont="1" applyBorder="1" applyAlignment="1">
      <alignment horizontal="center"/>
    </xf>
    <xf numFmtId="182" fontId="2" fillId="0" borderId="0" xfId="3" applyNumberFormat="1" applyFont="1" applyAlignment="1">
      <alignment horizontal="center"/>
    </xf>
    <xf numFmtId="182" fontId="5" fillId="0" borderId="0" xfId="3" applyNumberFormat="1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10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22" xfId="3" applyFont="1" applyBorder="1" applyAlignment="1">
      <alignment horizontal="center"/>
    </xf>
    <xf numFmtId="0" fontId="33" fillId="0" borderId="0" xfId="0" applyFont="1">
      <alignment vertical="center"/>
    </xf>
    <xf numFmtId="0" fontId="0" fillId="0" borderId="0" xfId="3" applyFont="1">
      <alignment horizontal="left"/>
    </xf>
    <xf numFmtId="0" fontId="3" fillId="0" borderId="19" xfId="0" applyFont="1" applyBorder="1" applyAlignment="1">
      <alignment horizontal="center" vertical="center" shrinkToFit="1"/>
    </xf>
    <xf numFmtId="0" fontId="3" fillId="0" borderId="61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176" fontId="3" fillId="0" borderId="65" xfId="0" applyNumberFormat="1" applyFont="1" applyBorder="1">
      <alignment vertical="center"/>
    </xf>
    <xf numFmtId="0" fontId="3" fillId="0" borderId="6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176" fontId="3" fillId="0" borderId="61" xfId="0" applyNumberFormat="1" applyFont="1" applyBorder="1">
      <alignment vertical="center"/>
    </xf>
    <xf numFmtId="0" fontId="3" fillId="0" borderId="69" xfId="0" applyFont="1" applyBorder="1">
      <alignment vertical="center"/>
    </xf>
    <xf numFmtId="0" fontId="3" fillId="0" borderId="70" xfId="0" applyFont="1" applyBorder="1">
      <alignment vertical="center"/>
    </xf>
    <xf numFmtId="179" fontId="3" fillId="0" borderId="70" xfId="0" applyNumberFormat="1" applyFont="1" applyBorder="1" applyAlignment="1">
      <alignment vertical="center" shrinkToFit="1"/>
    </xf>
    <xf numFmtId="0" fontId="3" fillId="0" borderId="71" xfId="0" applyFont="1" applyBorder="1">
      <alignment vertical="center"/>
    </xf>
    <xf numFmtId="176" fontId="3" fillId="0" borderId="72" xfId="0" applyNumberFormat="1" applyFont="1" applyBorder="1">
      <alignment vertical="center"/>
    </xf>
    <xf numFmtId="0" fontId="3" fillId="0" borderId="73" xfId="0" applyFont="1" applyBorder="1">
      <alignment vertical="center"/>
    </xf>
    <xf numFmtId="0" fontId="3" fillId="0" borderId="74" xfId="0" applyFont="1" applyBorder="1">
      <alignment vertical="center"/>
    </xf>
    <xf numFmtId="179" fontId="3" fillId="0" borderId="74" xfId="0" applyNumberFormat="1" applyFont="1" applyBorder="1" applyAlignment="1">
      <alignment vertical="center" shrinkToFit="1"/>
    </xf>
    <xf numFmtId="0" fontId="3" fillId="0" borderId="75" xfId="0" applyFont="1" applyBorder="1">
      <alignment vertical="center"/>
    </xf>
    <xf numFmtId="176" fontId="7" fillId="0" borderId="34" xfId="2" applyNumberFormat="1" applyBorder="1"/>
    <xf numFmtId="0" fontId="2" fillId="0" borderId="2" xfId="3" applyFont="1" applyBorder="1" applyAlignment="1">
      <alignment horizontal="left" shrinkToFit="1"/>
    </xf>
    <xf numFmtId="0" fontId="2" fillId="0" borderId="0" xfId="2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5" fillId="0" borderId="0" xfId="2" applyFont="1" applyAlignment="1" applyProtection="1">
      <alignment horizontal="center" vertical="center"/>
      <protection locked="0"/>
    </xf>
    <xf numFmtId="0" fontId="7" fillId="0" borderId="0" xfId="2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7" fillId="8" borderId="20" xfId="2" applyFill="1" applyBorder="1"/>
    <xf numFmtId="0" fontId="4" fillId="0" borderId="7" xfId="2" applyFont="1" applyBorder="1"/>
    <xf numFmtId="0" fontId="7" fillId="8" borderId="2" xfId="2" applyFill="1" applyBorder="1" applyProtection="1">
      <protection locked="0"/>
    </xf>
    <xf numFmtId="0" fontId="7" fillId="0" borderId="3" xfId="2" applyBorder="1"/>
    <xf numFmtId="0" fontId="7" fillId="0" borderId="20" xfId="2" applyBorder="1"/>
    <xf numFmtId="0" fontId="4" fillId="0" borderId="4" xfId="2" applyFont="1" applyBorder="1"/>
    <xf numFmtId="0" fontId="7" fillId="0" borderId="42" xfId="2" applyBorder="1" applyAlignment="1">
      <alignment horizontal="center" vertical="center"/>
    </xf>
    <xf numFmtId="0" fontId="7" fillId="0" borderId="47" xfId="2" applyBorder="1" applyAlignment="1">
      <alignment horizontal="center"/>
    </xf>
    <xf numFmtId="0" fontId="7" fillId="0" borderId="59" xfId="2" applyBorder="1" applyAlignment="1">
      <alignment horizontal="center"/>
    </xf>
    <xf numFmtId="182" fontId="0" fillId="0" borderId="2" xfId="0" applyNumberFormat="1" applyBorder="1">
      <alignment vertical="center"/>
    </xf>
    <xf numFmtId="0" fontId="7" fillId="0" borderId="34" xfId="2" applyBorder="1" applyAlignment="1">
      <alignment horizontal="center"/>
    </xf>
    <xf numFmtId="0" fontId="6" fillId="0" borderId="19" xfId="3" applyFont="1" applyBorder="1" applyAlignment="1">
      <alignment horizontal="center"/>
    </xf>
    <xf numFmtId="0" fontId="6" fillId="0" borderId="2" xfId="3" applyFont="1" applyBorder="1" applyAlignment="1">
      <alignment horizontal="center" shrinkToFit="1"/>
    </xf>
    <xf numFmtId="0" fontId="0" fillId="0" borderId="2" xfId="3" applyFont="1" applyBorder="1" applyAlignment="1">
      <alignment horizontal="center" shrinkToFit="1"/>
    </xf>
    <xf numFmtId="182" fontId="2" fillId="0" borderId="0" xfId="3" applyNumberFormat="1" applyFont="1">
      <alignment horizontal="left"/>
    </xf>
    <xf numFmtId="0" fontId="2" fillId="0" borderId="0" xfId="3" applyFont="1" applyAlignment="1">
      <alignment horizontal="left" shrinkToFit="1"/>
    </xf>
    <xf numFmtId="0" fontId="6" fillId="0" borderId="2" xfId="3" applyFont="1" applyBorder="1" applyAlignment="1">
      <alignment horizontal="left" shrinkToFit="1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28" fillId="10" borderId="49" xfId="2" applyFont="1" applyFill="1" applyBorder="1" applyProtection="1">
      <protection locked="0"/>
    </xf>
    <xf numFmtId="0" fontId="28" fillId="10" borderId="50" xfId="2" applyFont="1" applyFill="1" applyBorder="1" applyProtection="1">
      <protection locked="0"/>
    </xf>
    <xf numFmtId="0" fontId="31" fillId="10" borderId="49" xfId="2" applyFont="1" applyFill="1" applyBorder="1" applyProtection="1">
      <protection locked="0"/>
    </xf>
    <xf numFmtId="0" fontId="31" fillId="10" borderId="50" xfId="2" applyFont="1" applyFill="1" applyBorder="1" applyProtection="1">
      <protection locked="0"/>
    </xf>
    <xf numFmtId="0" fontId="29" fillId="11" borderId="46" xfId="2" applyFont="1" applyFill="1" applyBorder="1" applyProtection="1">
      <protection locked="0"/>
    </xf>
    <xf numFmtId="0" fontId="29" fillId="11" borderId="48" xfId="2" applyFont="1" applyFill="1" applyBorder="1" applyProtection="1">
      <protection locked="0"/>
    </xf>
    <xf numFmtId="0" fontId="31" fillId="11" borderId="46" xfId="2" applyFont="1" applyFill="1" applyBorder="1" applyProtection="1">
      <protection locked="0"/>
    </xf>
    <xf numFmtId="0" fontId="31" fillId="11" borderId="48" xfId="2" applyFont="1" applyFill="1" applyBorder="1" applyProtection="1">
      <protection locked="0"/>
    </xf>
    <xf numFmtId="0" fontId="29" fillId="10" borderId="49" xfId="2" applyFont="1" applyFill="1" applyBorder="1" applyProtection="1">
      <protection locked="0"/>
    </xf>
    <xf numFmtId="0" fontId="29" fillId="10" borderId="50" xfId="2" applyFont="1" applyFill="1" applyBorder="1" applyProtection="1">
      <protection locked="0"/>
    </xf>
    <xf numFmtId="0" fontId="7" fillId="0" borderId="56" xfId="2" applyBorder="1" applyAlignment="1">
      <alignment horizontal="center" vertical="center"/>
    </xf>
    <xf numFmtId="0" fontId="35" fillId="8" borderId="77" xfId="2" applyFont="1" applyFill="1" applyBorder="1" applyAlignment="1" applyProtection="1">
      <alignment horizontal="center" vertical="center"/>
      <protection locked="0"/>
    </xf>
    <xf numFmtId="0" fontId="35" fillId="8" borderId="78" xfId="2" applyFont="1" applyFill="1" applyBorder="1" applyAlignment="1" applyProtection="1">
      <alignment horizontal="center" vertical="center"/>
      <protection locked="0"/>
    </xf>
    <xf numFmtId="0" fontId="35" fillId="0" borderId="77" xfId="2" applyFont="1" applyBorder="1" applyAlignment="1" applyProtection="1">
      <alignment horizontal="center" vertical="center"/>
      <protection locked="0"/>
    </xf>
    <xf numFmtId="0" fontId="35" fillId="0" borderId="78" xfId="2" applyFont="1" applyBorder="1" applyAlignment="1" applyProtection="1">
      <alignment horizontal="center" vertical="center"/>
      <protection locked="0"/>
    </xf>
    <xf numFmtId="0" fontId="35" fillId="0" borderId="79" xfId="2" applyFont="1" applyBorder="1" applyAlignment="1" applyProtection="1">
      <alignment horizontal="center" vertical="center"/>
      <protection locked="0"/>
    </xf>
    <xf numFmtId="0" fontId="7" fillId="0" borderId="80" xfId="2" applyBorder="1" applyAlignment="1">
      <alignment horizontal="center" vertical="center"/>
    </xf>
    <xf numFmtId="0" fontId="35" fillId="0" borderId="81" xfId="2" applyFont="1" applyBorder="1" applyAlignment="1" applyProtection="1">
      <alignment horizontal="center" vertical="center"/>
      <protection locked="0"/>
    </xf>
    <xf numFmtId="0" fontId="29" fillId="8" borderId="77" xfId="2" applyFont="1" applyFill="1" applyBorder="1" applyAlignment="1" applyProtection="1">
      <alignment horizontal="center" vertical="center"/>
      <protection locked="0"/>
    </xf>
    <xf numFmtId="0" fontId="29" fillId="8" borderId="78" xfId="2" applyFont="1" applyFill="1" applyBorder="1" applyAlignment="1" applyProtection="1">
      <alignment horizontal="center" vertical="center"/>
      <protection locked="0"/>
    </xf>
    <xf numFmtId="0" fontId="31" fillId="8" borderId="77" xfId="2" applyFont="1" applyFill="1" applyBorder="1" applyAlignment="1" applyProtection="1">
      <alignment horizontal="center" vertical="center"/>
      <protection locked="0"/>
    </xf>
    <xf numFmtId="0" fontId="31" fillId="8" borderId="78" xfId="2" applyFont="1" applyFill="1" applyBorder="1" applyAlignment="1" applyProtection="1">
      <alignment horizontal="center" vertical="center"/>
      <protection locked="0"/>
    </xf>
    <xf numFmtId="0" fontId="7" fillId="0" borderId="77" xfId="2" applyBorder="1" applyAlignment="1" applyProtection="1">
      <alignment horizontal="center" vertical="center"/>
      <protection locked="0"/>
    </xf>
    <xf numFmtId="0" fontId="7" fillId="0" borderId="78" xfId="2" applyBorder="1" applyAlignment="1" applyProtection="1">
      <alignment horizontal="center" vertical="center"/>
      <protection locked="0"/>
    </xf>
    <xf numFmtId="0" fontId="7" fillId="0" borderId="79" xfId="2" applyBorder="1" applyAlignment="1" applyProtection="1">
      <alignment horizontal="center" vertical="center"/>
      <protection locked="0"/>
    </xf>
    <xf numFmtId="0" fontId="7" fillId="0" borderId="82" xfId="2" applyBorder="1" applyAlignment="1">
      <alignment horizontal="center"/>
    </xf>
    <xf numFmtId="0" fontId="35" fillId="8" borderId="83" xfId="2" applyFont="1" applyFill="1" applyBorder="1" applyAlignment="1" applyProtection="1">
      <alignment horizontal="center" vertical="center"/>
      <protection locked="0"/>
    </xf>
    <xf numFmtId="0" fontId="28" fillId="10" borderId="84" xfId="2" applyFont="1" applyFill="1" applyBorder="1" applyProtection="1">
      <protection locked="0"/>
    </xf>
    <xf numFmtId="0" fontId="29" fillId="11" borderId="85" xfId="2" applyFont="1" applyFill="1" applyBorder="1" applyProtection="1">
      <protection locked="0"/>
    </xf>
    <xf numFmtId="0" fontId="29" fillId="10" borderId="84" xfId="2" applyFont="1" applyFill="1" applyBorder="1" applyProtection="1">
      <protection locked="0"/>
    </xf>
    <xf numFmtId="0" fontId="29" fillId="8" borderId="83" xfId="2" applyFont="1" applyFill="1" applyBorder="1" applyAlignment="1" applyProtection="1">
      <alignment horizontal="center" vertical="center"/>
      <protection locked="0"/>
    </xf>
    <xf numFmtId="0" fontId="31" fillId="10" borderId="84" xfId="2" applyFont="1" applyFill="1" applyBorder="1" applyProtection="1">
      <protection locked="0"/>
    </xf>
    <xf numFmtId="0" fontId="31" fillId="11" borderId="85" xfId="2" applyFont="1" applyFill="1" applyBorder="1" applyProtection="1">
      <protection locked="0"/>
    </xf>
    <xf numFmtId="0" fontId="31" fillId="8" borderId="83" xfId="2" applyFont="1" applyFill="1" applyBorder="1" applyAlignment="1" applyProtection="1">
      <alignment horizontal="center" vertical="center"/>
      <protection locked="0"/>
    </xf>
    <xf numFmtId="0" fontId="17" fillId="0" borderId="86" xfId="0" applyFont="1" applyBorder="1">
      <alignment vertical="center"/>
    </xf>
    <xf numFmtId="0" fontId="0" fillId="0" borderId="87" xfId="0" applyBorder="1">
      <alignment vertical="center"/>
    </xf>
    <xf numFmtId="0" fontId="0" fillId="0" borderId="86" xfId="0" applyBorder="1">
      <alignment vertical="center"/>
    </xf>
    <xf numFmtId="0" fontId="17" fillId="0" borderId="86" xfId="0" applyFont="1" applyBorder="1" applyAlignment="1">
      <alignment horizontal="right" vertical="center"/>
    </xf>
    <xf numFmtId="0" fontId="0" fillId="0" borderId="88" xfId="0" applyBorder="1">
      <alignment vertical="center"/>
    </xf>
    <xf numFmtId="0" fontId="0" fillId="0" borderId="0" xfId="3" applyFont="1" applyAlignment="1">
      <alignment horizontal="right"/>
    </xf>
    <xf numFmtId="0" fontId="4" fillId="0" borderId="0" xfId="1" applyFont="1" applyAlignment="1" applyProtection="1">
      <protection locked="0"/>
    </xf>
    <xf numFmtId="0" fontId="36" fillId="9" borderId="0" xfId="3" applyFont="1" applyFill="1" applyAlignment="1">
      <alignment horizontal="center"/>
    </xf>
    <xf numFmtId="0" fontId="0" fillId="0" borderId="2" xfId="0" applyBorder="1" applyAlignment="1">
      <alignment horizontal="right" vertical="center"/>
    </xf>
    <xf numFmtId="0" fontId="7" fillId="0" borderId="0" xfId="2" applyAlignment="1">
      <alignment horizontal="right"/>
    </xf>
    <xf numFmtId="0" fontId="2" fillId="12" borderId="0" xfId="3" applyFont="1" applyFill="1">
      <alignment horizontal="left"/>
    </xf>
    <xf numFmtId="0" fontId="7" fillId="12" borderId="0" xfId="2" applyFill="1" applyAlignment="1">
      <alignment horizontal="center"/>
    </xf>
    <xf numFmtId="0" fontId="7" fillId="12" borderId="28" xfId="2" applyFill="1" applyBorder="1" applyAlignment="1">
      <alignment horizontal="center"/>
    </xf>
    <xf numFmtId="0" fontId="7" fillId="12" borderId="24" xfId="2" applyFill="1" applyBorder="1" applyAlignment="1">
      <alignment horizontal="center"/>
    </xf>
    <xf numFmtId="0" fontId="0" fillId="12" borderId="0" xfId="0" applyFill="1">
      <alignment vertical="center"/>
    </xf>
    <xf numFmtId="0" fontId="36" fillId="12" borderId="0" xfId="3" applyFont="1" applyFill="1">
      <alignment horizontal="left"/>
    </xf>
    <xf numFmtId="0" fontId="37" fillId="0" borderId="0" xfId="0" applyFont="1">
      <alignment vertical="center"/>
    </xf>
    <xf numFmtId="0" fontId="4" fillId="0" borderId="0" xfId="1" applyFont="1" applyAlignment="1" applyProtection="1">
      <alignment horizontal="right"/>
      <protection locked="0"/>
    </xf>
    <xf numFmtId="182" fontId="2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0" fillId="0" borderId="0" xfId="3" applyFont="1" applyAlignment="1">
      <alignment horizontal="center"/>
    </xf>
    <xf numFmtId="176" fontId="2" fillId="0" borderId="0" xfId="3" applyNumberFormat="1" applyFont="1">
      <alignment horizontal="left"/>
    </xf>
    <xf numFmtId="0" fontId="38" fillId="0" borderId="0" xfId="3" applyFont="1">
      <alignment horizontal="left"/>
    </xf>
    <xf numFmtId="0" fontId="2" fillId="0" borderId="19" xfId="3" applyFont="1" applyBorder="1" applyAlignment="1">
      <alignment horizontal="left" shrinkToFit="1"/>
    </xf>
    <xf numFmtId="0" fontId="0" fillId="0" borderId="19" xfId="3" applyFont="1" applyBorder="1" applyAlignment="1">
      <alignment horizontal="center" shrinkToFit="1"/>
    </xf>
    <xf numFmtId="0" fontId="0" fillId="0" borderId="0" xfId="3" applyFont="1" applyAlignment="1" applyProtection="1">
      <alignment horizontal="center"/>
      <protection locked="0"/>
    </xf>
    <xf numFmtId="0" fontId="0" fillId="0" borderId="93" xfId="0" applyBorder="1" applyAlignment="1">
      <alignment horizontal="center"/>
    </xf>
    <xf numFmtId="0" fontId="2" fillId="0" borderId="2" xfId="3" applyFont="1" applyBorder="1" applyAlignment="1">
      <alignment horizontal="center" shrinkToFit="1"/>
    </xf>
    <xf numFmtId="0" fontId="2" fillId="0" borderId="19" xfId="3" applyFont="1" applyBorder="1" applyAlignment="1">
      <alignment horizontal="center" shrinkToFit="1"/>
    </xf>
    <xf numFmtId="176" fontId="2" fillId="0" borderId="2" xfId="3" applyNumberFormat="1" applyFont="1" applyBorder="1" applyAlignment="1">
      <alignment horizontal="center" shrinkToFit="1"/>
    </xf>
    <xf numFmtId="0" fontId="0" fillId="0" borderId="95" xfId="0" applyBorder="1" applyAlignment="1">
      <alignment horizontal="center"/>
    </xf>
    <xf numFmtId="0" fontId="17" fillId="0" borderId="0" xfId="1" applyFont="1" applyAlignment="1">
      <alignment horizontal="left" vertical="center"/>
    </xf>
    <xf numFmtId="40" fontId="4" fillId="0" borderId="0" xfId="6" applyNumberFormat="1" applyFont="1" applyAlignment="1">
      <alignment horizontal="center" vertical="center" shrinkToFit="1"/>
    </xf>
    <xf numFmtId="40" fontId="4" fillId="0" borderId="0" xfId="6" applyNumberFormat="1" applyFont="1" applyAlignment="1">
      <alignment vertical="center" shrinkToFit="1"/>
    </xf>
    <xf numFmtId="182" fontId="23" fillId="0" borderId="0" xfId="3" applyNumberFormat="1" applyFont="1">
      <alignment horizontal="left"/>
    </xf>
    <xf numFmtId="0" fontId="3" fillId="0" borderId="0" xfId="0" applyFont="1" applyAlignment="1">
      <alignment vertical="top"/>
    </xf>
    <xf numFmtId="2" fontId="3" fillId="0" borderId="70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2" fontId="3" fillId="0" borderId="74" xfId="0" applyNumberFormat="1" applyFont="1" applyBorder="1">
      <alignment vertical="center"/>
    </xf>
    <xf numFmtId="178" fontId="3" fillId="8" borderId="19" xfId="0" applyNumberFormat="1" applyFont="1" applyFill="1" applyBorder="1" applyAlignment="1">
      <alignment horizontal="center" vertical="center" shrinkToFit="1"/>
    </xf>
    <xf numFmtId="178" fontId="3" fillId="8" borderId="2" xfId="0" applyNumberFormat="1" applyFont="1" applyFill="1" applyBorder="1" applyAlignment="1">
      <alignment horizontal="center" vertical="center" shrinkToFit="1"/>
    </xf>
    <xf numFmtId="178" fontId="3" fillId="8" borderId="22" xfId="0" applyNumberFormat="1" applyFont="1" applyFill="1" applyBorder="1" applyAlignment="1">
      <alignment horizontal="center" vertical="center" shrinkToFit="1"/>
    </xf>
    <xf numFmtId="0" fontId="3" fillId="8" borderId="2" xfId="0" applyFont="1" applyFill="1" applyBorder="1" applyAlignment="1">
      <alignment horizontal="center" vertical="center"/>
    </xf>
    <xf numFmtId="178" fontId="3" fillId="0" borderId="99" xfId="0" applyNumberFormat="1" applyFont="1" applyBorder="1" applyAlignment="1">
      <alignment vertical="center" shrinkToFit="1"/>
    </xf>
    <xf numFmtId="178" fontId="3" fillId="8" borderId="100" xfId="0" applyNumberFormat="1" applyFont="1" applyFill="1" applyBorder="1" applyAlignment="1">
      <alignment vertical="center" shrinkToFit="1"/>
    </xf>
    <xf numFmtId="0" fontId="3" fillId="0" borderId="101" xfId="0" applyFont="1" applyBorder="1">
      <alignment vertical="center"/>
    </xf>
    <xf numFmtId="178" fontId="3" fillId="0" borderId="102" xfId="0" applyNumberFormat="1" applyFont="1" applyBorder="1" applyAlignment="1">
      <alignment vertical="center" shrinkToFit="1"/>
    </xf>
    <xf numFmtId="0" fontId="3" fillId="0" borderId="103" xfId="0" applyFont="1" applyBorder="1">
      <alignment vertical="center"/>
    </xf>
    <xf numFmtId="178" fontId="3" fillId="0" borderId="104" xfId="0" applyNumberFormat="1" applyFont="1" applyBorder="1" applyAlignment="1">
      <alignment vertical="center" shrinkToFit="1"/>
    </xf>
    <xf numFmtId="178" fontId="3" fillId="0" borderId="103" xfId="0" applyNumberFormat="1" applyFont="1" applyBorder="1" applyAlignment="1">
      <alignment vertical="center" shrinkToFit="1"/>
    </xf>
    <xf numFmtId="178" fontId="3" fillId="0" borderId="105" xfId="0" applyNumberFormat="1" applyFont="1" applyBorder="1" applyAlignment="1">
      <alignment vertical="center" shrinkToFit="1"/>
    </xf>
    <xf numFmtId="178" fontId="3" fillId="8" borderId="106" xfId="0" applyNumberFormat="1" applyFont="1" applyFill="1" applyBorder="1" applyAlignment="1">
      <alignment vertical="center" shrinkToFit="1"/>
    </xf>
    <xf numFmtId="0" fontId="3" fillId="0" borderId="107" xfId="0" applyFont="1" applyBorder="1">
      <alignment vertical="center"/>
    </xf>
    <xf numFmtId="178" fontId="3" fillId="0" borderId="108" xfId="0" applyNumberFormat="1" applyFont="1" applyBorder="1" applyAlignment="1">
      <alignment vertical="center" shrinkToFit="1"/>
    </xf>
    <xf numFmtId="178" fontId="3" fillId="0" borderId="101" xfId="0" applyNumberFormat="1" applyFont="1" applyBorder="1" applyAlignment="1">
      <alignment vertical="center" shrinkToFit="1"/>
    </xf>
    <xf numFmtId="0" fontId="0" fillId="0" borderId="101" xfId="0" applyBorder="1">
      <alignment vertical="center"/>
    </xf>
    <xf numFmtId="178" fontId="3" fillId="0" borderId="107" xfId="0" applyNumberFormat="1" applyFont="1" applyBorder="1" applyAlignment="1">
      <alignment vertical="center" shrinkToFit="1"/>
    </xf>
    <xf numFmtId="0" fontId="0" fillId="0" borderId="107" xfId="0" applyBorder="1">
      <alignment vertical="center"/>
    </xf>
    <xf numFmtId="178" fontId="39" fillId="0" borderId="0" xfId="0" applyNumberFormat="1" applyFont="1" applyAlignment="1">
      <alignment vertical="center" shrinkToFit="1"/>
    </xf>
    <xf numFmtId="178" fontId="39" fillId="0" borderId="0" xfId="0" applyNumberFormat="1" applyFont="1" applyAlignment="1">
      <alignment horizontal="center" vertical="center" shrinkToFit="1"/>
    </xf>
    <xf numFmtId="0" fontId="4" fillId="0" borderId="99" xfId="0" applyFont="1" applyBorder="1">
      <alignment vertical="center"/>
    </xf>
    <xf numFmtId="0" fontId="4" fillId="0" borderId="101" xfId="0" applyFont="1" applyBorder="1">
      <alignment vertical="center"/>
    </xf>
    <xf numFmtId="0" fontId="4" fillId="0" borderId="102" xfId="0" applyFont="1" applyBorder="1">
      <alignment vertical="center"/>
    </xf>
    <xf numFmtId="0" fontId="4" fillId="0" borderId="103" xfId="0" applyFont="1" applyBorder="1">
      <alignment vertical="center"/>
    </xf>
    <xf numFmtId="0" fontId="34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4" fillId="0" borderId="104" xfId="0" applyFont="1" applyBorder="1">
      <alignment vertical="center"/>
    </xf>
    <xf numFmtId="0" fontId="4" fillId="0" borderId="105" xfId="0" applyFont="1" applyBorder="1">
      <alignment vertical="center"/>
    </xf>
    <xf numFmtId="0" fontId="4" fillId="0" borderId="107" xfId="0" applyFont="1" applyBorder="1">
      <alignment vertical="center"/>
    </xf>
    <xf numFmtId="0" fontId="4" fillId="0" borderId="108" xfId="0" applyFont="1" applyBorder="1">
      <alignment vertical="center"/>
    </xf>
    <xf numFmtId="0" fontId="4" fillId="10" borderId="5" xfId="0" applyFont="1" applyFill="1" applyBorder="1" applyProtection="1">
      <alignment vertical="center"/>
      <protection locked="0"/>
    </xf>
    <xf numFmtId="0" fontId="4" fillId="10" borderId="7" xfId="0" applyFont="1" applyFill="1" applyBorder="1" applyProtection="1">
      <alignment vertical="center"/>
      <protection locked="0"/>
    </xf>
    <xf numFmtId="0" fontId="34" fillId="10" borderId="0" xfId="0" applyFont="1" applyFill="1" applyProtection="1">
      <alignment vertical="center"/>
      <protection locked="0"/>
    </xf>
    <xf numFmtId="0" fontId="4" fillId="10" borderId="10" xfId="0" applyFont="1" applyFill="1" applyBorder="1" applyProtection="1">
      <alignment vertical="center"/>
      <protection locked="0"/>
    </xf>
    <xf numFmtId="0" fontId="4" fillId="10" borderId="0" xfId="0" applyFont="1" applyFill="1" applyProtection="1">
      <alignment vertical="center"/>
      <protection locked="0"/>
    </xf>
    <xf numFmtId="0" fontId="0" fillId="10" borderId="0" xfId="0" applyFill="1">
      <alignment vertical="center"/>
    </xf>
    <xf numFmtId="0" fontId="4" fillId="10" borderId="0" xfId="1" applyFont="1" applyFill="1" applyAlignment="1" applyProtection="1">
      <protection locked="0"/>
    </xf>
    <xf numFmtId="0" fontId="4" fillId="10" borderId="0" xfId="0" applyFont="1" applyFill="1" applyAlignment="1" applyProtection="1">
      <alignment horizontal="center" vertical="center"/>
      <protection locked="0"/>
    </xf>
    <xf numFmtId="176" fontId="5" fillId="0" borderId="94" xfId="3" applyNumberFormat="1" applyFont="1" applyBorder="1" applyAlignment="1">
      <alignment horizontal="center" shrinkToFit="1"/>
    </xf>
    <xf numFmtId="183" fontId="2" fillId="0" borderId="2" xfId="3" applyNumberFormat="1" applyFont="1" applyBorder="1">
      <alignment horizontal="left"/>
    </xf>
    <xf numFmtId="176" fontId="2" fillId="0" borderId="2" xfId="3" applyNumberFormat="1" applyFont="1" applyBorder="1" applyAlignment="1">
      <alignment horizontal="center"/>
    </xf>
    <xf numFmtId="0" fontId="17" fillId="0" borderId="99" xfId="0" applyFont="1" applyBorder="1">
      <alignment vertical="center"/>
    </xf>
    <xf numFmtId="0" fontId="17" fillId="0" borderId="101" xfId="0" applyFont="1" applyBorder="1">
      <alignment vertical="center"/>
    </xf>
    <xf numFmtId="0" fontId="17" fillId="0" borderId="102" xfId="0" applyFont="1" applyBorder="1">
      <alignment vertical="center"/>
    </xf>
    <xf numFmtId="0" fontId="0" fillId="0" borderId="103" xfId="0" applyBorder="1">
      <alignment vertical="center"/>
    </xf>
    <xf numFmtId="0" fontId="17" fillId="0" borderId="104" xfId="0" applyFont="1" applyBorder="1">
      <alignment vertical="center"/>
    </xf>
    <xf numFmtId="0" fontId="17" fillId="0" borderId="105" xfId="0" applyFont="1" applyBorder="1">
      <alignment vertical="center"/>
    </xf>
    <xf numFmtId="0" fontId="17" fillId="0" borderId="107" xfId="0" applyFont="1" applyBorder="1">
      <alignment vertical="center"/>
    </xf>
    <xf numFmtId="0" fontId="17" fillId="0" borderId="108" xfId="0" applyFont="1" applyBorder="1">
      <alignment vertical="center"/>
    </xf>
    <xf numFmtId="0" fontId="3" fillId="0" borderId="32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4" fillId="10" borderId="0" xfId="1" applyFont="1" applyFill="1" applyAlignment="1" applyProtection="1">
      <alignment shrinkToFit="1"/>
      <protection locked="0"/>
    </xf>
    <xf numFmtId="176" fontId="40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8" fontId="40" fillId="0" borderId="70" xfId="0" applyNumberFormat="1" applyFont="1" applyBorder="1" applyAlignment="1">
      <alignment vertical="center" shrinkToFit="1"/>
    </xf>
    <xf numFmtId="178" fontId="40" fillId="0" borderId="1" xfId="0" applyNumberFormat="1" applyFont="1" applyBorder="1" applyAlignment="1">
      <alignment vertical="center" shrinkToFit="1"/>
    </xf>
    <xf numFmtId="178" fontId="40" fillId="0" borderId="74" xfId="0" applyNumberFormat="1" applyFont="1" applyBorder="1" applyAlignment="1">
      <alignment vertical="center" shrinkToFit="1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178" fontId="3" fillId="0" borderId="70" xfId="0" applyNumberFormat="1" applyFont="1" applyBorder="1" applyAlignment="1">
      <alignment vertical="center" shrinkToFit="1"/>
    </xf>
    <xf numFmtId="178" fontId="3" fillId="0" borderId="1" xfId="0" applyNumberFormat="1" applyFont="1" applyBorder="1" applyAlignment="1">
      <alignment vertical="center" shrinkToFit="1"/>
    </xf>
    <xf numFmtId="178" fontId="3" fillId="0" borderId="74" xfId="0" applyNumberFormat="1" applyFont="1" applyBorder="1" applyAlignment="1">
      <alignment vertical="center" shrinkToFit="1"/>
    </xf>
    <xf numFmtId="0" fontId="44" fillId="0" borderId="0" xfId="0" applyFont="1">
      <alignment vertical="center"/>
    </xf>
    <xf numFmtId="0" fontId="14" fillId="10" borderId="0" xfId="0" applyFont="1" applyFill="1" applyProtection="1">
      <alignment vertical="center"/>
      <protection locked="0"/>
    </xf>
    <xf numFmtId="0" fontId="45" fillId="0" borderId="0" xfId="0" applyFont="1">
      <alignment vertical="center"/>
    </xf>
    <xf numFmtId="0" fontId="23" fillId="0" borderId="0" xfId="3" applyFont="1">
      <alignment horizontal="left"/>
    </xf>
    <xf numFmtId="2" fontId="17" fillId="0" borderId="0" xfId="0" applyNumberFormat="1" applyFont="1" applyAlignment="1">
      <alignment horizontal="center" vertical="center" shrinkToFit="1"/>
    </xf>
    <xf numFmtId="2" fontId="3" fillId="0" borderId="0" xfId="0" applyNumberFormat="1" applyFont="1" applyAlignment="1">
      <alignment vertical="center" shrinkToFit="1"/>
    </xf>
    <xf numFmtId="0" fontId="29" fillId="0" borderId="60" xfId="2" applyFont="1" applyBorder="1" applyAlignment="1">
      <alignment horizontal="center" vertical="center" shrinkToFit="1"/>
    </xf>
    <xf numFmtId="0" fontId="17" fillId="0" borderId="0" xfId="1" applyFont="1" applyAlignment="1">
      <alignment horizontal="left" vertical="center" shrinkToFit="1"/>
    </xf>
    <xf numFmtId="0" fontId="1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81" fontId="0" fillId="0" borderId="0" xfId="0" applyNumberFormat="1" applyProtection="1">
      <alignment vertical="center"/>
      <protection locked="0"/>
    </xf>
    <xf numFmtId="0" fontId="0" fillId="1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7" fillId="8" borderId="52" xfId="2" applyFill="1" applyBorder="1" applyAlignment="1" applyProtection="1">
      <alignment horizontal="center" vertical="center"/>
      <protection locked="0"/>
    </xf>
    <xf numFmtId="0" fontId="0" fillId="8" borderId="76" xfId="0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/>
    </xf>
    <xf numFmtId="0" fontId="7" fillId="0" borderId="0" xfId="2" applyAlignment="1" applyProtection="1">
      <alignment shrinkToFit="1"/>
      <protection locked="0"/>
    </xf>
    <xf numFmtId="0" fontId="14" fillId="0" borderId="0" xfId="2" applyFont="1" applyAlignment="1">
      <alignment horizontal="center" vertical="center" textRotation="90" shrinkToFit="1"/>
    </xf>
    <xf numFmtId="0" fontId="7" fillId="8" borderId="52" xfId="2" applyFill="1" applyBorder="1" applyAlignment="1" applyProtection="1">
      <alignment horizontal="center"/>
      <protection locked="0"/>
    </xf>
    <xf numFmtId="0" fontId="2" fillId="0" borderId="89" xfId="3" applyFont="1" applyBorder="1" applyAlignment="1"/>
    <xf numFmtId="0" fontId="0" fillId="0" borderId="90" xfId="0" applyBorder="1" applyAlignment="1"/>
    <xf numFmtId="0" fontId="0" fillId="0" borderId="91" xfId="0" applyBorder="1" applyAlignment="1"/>
    <xf numFmtId="0" fontId="0" fillId="0" borderId="92" xfId="3" applyFont="1" applyBorder="1" applyAlignment="1">
      <alignment horizontal="center"/>
    </xf>
    <xf numFmtId="0" fontId="0" fillId="0" borderId="93" xfId="0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0" xfId="3" applyFont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center"/>
    </xf>
    <xf numFmtId="184" fontId="2" fillId="0" borderId="0" xfId="3" applyNumberFormat="1" applyFont="1">
      <alignment horizontal="left"/>
    </xf>
    <xf numFmtId="184" fontId="2" fillId="0" borderId="0" xfId="0" applyNumberFormat="1" applyFont="1" applyAlignment="1">
      <alignment horizontal="left"/>
    </xf>
    <xf numFmtId="184" fontId="0" fillId="0" borderId="0" xfId="0" applyNumberFormat="1" applyAlignment="1">
      <alignment horizontal="left"/>
    </xf>
    <xf numFmtId="0" fontId="0" fillId="0" borderId="8" xfId="3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181" fontId="0" fillId="0" borderId="96" xfId="0" applyNumberFormat="1" applyBorder="1" applyAlignment="1" applyProtection="1">
      <alignment horizontal="center" vertical="center"/>
      <protection locked="0"/>
    </xf>
    <xf numFmtId="181" fontId="0" fillId="0" borderId="98" xfId="0" applyNumberFormat="1" applyBorder="1" applyAlignment="1" applyProtection="1">
      <alignment horizontal="center" vertical="center"/>
      <protection locked="0"/>
    </xf>
    <xf numFmtId="0" fontId="0" fillId="0" borderId="98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2" fillId="7" borderId="0" xfId="0" applyFont="1" applyFill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178" fontId="3" fillId="0" borderId="0" xfId="0" applyNumberFormat="1" applyFont="1">
      <alignment vertical="center"/>
    </xf>
    <xf numFmtId="0" fontId="0" fillId="0" borderId="0" xfId="0">
      <alignment vertical="center"/>
    </xf>
    <xf numFmtId="40" fontId="17" fillId="0" borderId="0" xfId="6" applyNumberFormat="1" applyFont="1" applyFill="1" applyAlignment="1" applyProtection="1">
      <alignment horizontal="left" vertical="center" shrinkToFit="1"/>
    </xf>
    <xf numFmtId="40" fontId="17" fillId="0" borderId="0" xfId="6" applyNumberFormat="1" applyFont="1" applyAlignment="1">
      <alignment vertical="center" shrinkToFit="1"/>
    </xf>
    <xf numFmtId="0" fontId="3" fillId="13" borderId="0" xfId="0" applyFont="1" applyFill="1" applyAlignment="1" applyProtection="1">
      <alignment vertical="top" wrapText="1"/>
      <protection locked="0"/>
    </xf>
    <xf numFmtId="0" fontId="0" fillId="13" borderId="0" xfId="0" applyFill="1" applyAlignment="1" applyProtection="1">
      <alignment vertical="top" wrapText="1"/>
      <protection locked="0"/>
    </xf>
    <xf numFmtId="0" fontId="14" fillId="0" borderId="8" xfId="0" applyFont="1" applyBorder="1" applyProtection="1">
      <alignment vertical="center"/>
      <protection locked="0"/>
    </xf>
    <xf numFmtId="0" fontId="14" fillId="0" borderId="7" xfId="0" applyFont="1" applyBorder="1" applyProtection="1">
      <alignment vertical="center"/>
      <protection locked="0"/>
    </xf>
    <xf numFmtId="0" fontId="14" fillId="0" borderId="9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2" borderId="19" xfId="0" applyFill="1" applyBorder="1" applyAlignment="1">
      <alignment vertical="center" textRotation="90"/>
    </xf>
    <xf numFmtId="0" fontId="0" fillId="2" borderId="40" xfId="0" applyFill="1" applyBorder="1" applyAlignment="1">
      <alignment vertical="center" textRotation="90"/>
    </xf>
    <xf numFmtId="0" fontId="0" fillId="2" borderId="22" xfId="0" applyFill="1" applyBorder="1" applyAlignment="1">
      <alignment vertical="center" textRotation="90"/>
    </xf>
    <xf numFmtId="0" fontId="0" fillId="2" borderId="2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</cellXfs>
  <cellStyles count="7">
    <cellStyle name="桁区切り" xfId="6" builtinId="6"/>
    <cellStyle name="標準" xfId="0" builtinId="0"/>
    <cellStyle name="標準 2" xfId="2" xr:uid="{00000000-0005-0000-0000-000001000000}"/>
    <cellStyle name="標準 3" xfId="5" xr:uid="{00000000-0005-0000-0000-000002000000}"/>
    <cellStyle name="標準_テスト柱状改良・砂質土書式（複合）20050707" xfId="4" xr:uid="{00000000-0005-0000-0000-000003000000}"/>
    <cellStyle name="標準_ブーシネスク増加応力" xfId="1" xr:uid="{00000000-0005-0000-0000-000004000000}"/>
    <cellStyle name="標準_べた支持力計算書0806" xfId="3" xr:uid="{00000000-0005-0000-0000-000005000000}"/>
  </cellStyles>
  <dxfs count="6">
    <dxf>
      <border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border>
        <left/>
        <right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99FF33"/>
      <color rgb="FF0000FF"/>
      <color rgb="FFCC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png"/><Relationship Id="rId1" Type="http://schemas.openxmlformats.org/officeDocument/2006/relationships/image" Target="../media/image16.emf"/><Relationship Id="rId4" Type="http://schemas.openxmlformats.org/officeDocument/2006/relationships/image" Target="../media/image19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png"/><Relationship Id="rId1" Type="http://schemas.openxmlformats.org/officeDocument/2006/relationships/image" Target="../media/image16.emf"/><Relationship Id="rId4" Type="http://schemas.openxmlformats.org/officeDocument/2006/relationships/image" Target="../media/image19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png"/><Relationship Id="rId1" Type="http://schemas.openxmlformats.org/officeDocument/2006/relationships/image" Target="../media/image16.emf"/><Relationship Id="rId4" Type="http://schemas.openxmlformats.org/officeDocument/2006/relationships/image" Target="../media/image1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png"/><Relationship Id="rId1" Type="http://schemas.openxmlformats.org/officeDocument/2006/relationships/image" Target="../media/image16.emf"/><Relationship Id="rId4" Type="http://schemas.openxmlformats.org/officeDocument/2006/relationships/image" Target="../media/image19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png"/><Relationship Id="rId1" Type="http://schemas.openxmlformats.org/officeDocument/2006/relationships/image" Target="../media/image16.emf"/><Relationship Id="rId4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</xdr:colOff>
      <xdr:row>34</xdr:row>
      <xdr:rowOff>62865</xdr:rowOff>
    </xdr:from>
    <xdr:to>
      <xdr:col>13</xdr:col>
      <xdr:colOff>549231</xdr:colOff>
      <xdr:row>58</xdr:row>
      <xdr:rowOff>91440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0255C5-57CD-4B2D-9823-D7E888B97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090" y="5762625"/>
          <a:ext cx="7753941" cy="4154805"/>
        </a:xfrm>
        <a:prstGeom prst="rect">
          <a:avLst/>
        </a:prstGeom>
      </xdr:spPr>
    </xdr:pic>
    <xdr:clientData/>
  </xdr:twoCellAnchor>
  <xdr:twoCellAnchor>
    <xdr:from>
      <xdr:col>11</xdr:col>
      <xdr:colOff>243840</xdr:colOff>
      <xdr:row>4</xdr:row>
      <xdr:rowOff>64770</xdr:rowOff>
    </xdr:from>
    <xdr:to>
      <xdr:col>27</xdr:col>
      <xdr:colOff>468630</xdr:colOff>
      <xdr:row>28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3FE0891-C49A-4711-8216-E09E3C17B519}"/>
            </a:ext>
          </a:extLst>
        </xdr:cNvPr>
        <xdr:cNvSpPr/>
      </xdr:nvSpPr>
      <xdr:spPr bwMode="auto">
        <a:xfrm>
          <a:off x="6949440" y="750570"/>
          <a:ext cx="9978390" cy="40881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7621</xdr:colOff>
      <xdr:row>5</xdr:row>
      <xdr:rowOff>1</xdr:rowOff>
    </xdr:from>
    <xdr:to>
      <xdr:col>10</xdr:col>
      <xdr:colOff>485776</xdr:colOff>
      <xdr:row>28</xdr:row>
      <xdr:rowOff>93603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91C6988-517C-4CC5-9F67-26E244B56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1" y="838201"/>
          <a:ext cx="5966460" cy="40445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47625</xdr:rowOff>
    </xdr:from>
    <xdr:to>
      <xdr:col>8</xdr:col>
      <xdr:colOff>364502</xdr:colOff>
      <xdr:row>4</xdr:row>
      <xdr:rowOff>91495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48D02C0-C73A-4064-9129-2DBE67575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82905"/>
          <a:ext cx="4637417" cy="384865"/>
        </a:xfrm>
        <a:prstGeom prst="rect">
          <a:avLst/>
        </a:prstGeom>
      </xdr:spPr>
    </xdr:pic>
    <xdr:clientData/>
  </xdr:twoCellAnchor>
  <xdr:twoCellAnchor editAs="oneCell">
    <xdr:from>
      <xdr:col>1</xdr:col>
      <xdr:colOff>154305</xdr:colOff>
      <xdr:row>110</xdr:row>
      <xdr:rowOff>160020</xdr:rowOff>
    </xdr:from>
    <xdr:to>
      <xdr:col>8</xdr:col>
      <xdr:colOff>511187</xdr:colOff>
      <xdr:row>113</xdr:row>
      <xdr:rowOff>15295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D5AAEEB-BB50-4619-8004-A791063B8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3905" y="19362420"/>
          <a:ext cx="4627892" cy="37343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29</xdr:row>
      <xdr:rowOff>142875</xdr:rowOff>
    </xdr:from>
    <xdr:to>
      <xdr:col>8</xdr:col>
      <xdr:colOff>593102</xdr:colOff>
      <xdr:row>32</xdr:row>
      <xdr:rowOff>19105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A5B86F0-346C-4409-AF1C-11A074C5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" y="5004435"/>
          <a:ext cx="4635512" cy="384865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2</xdr:row>
      <xdr:rowOff>95251</xdr:rowOff>
    </xdr:from>
    <xdr:to>
      <xdr:col>2</xdr:col>
      <xdr:colOff>300990</xdr:colOff>
      <xdr:row>4</xdr:row>
      <xdr:rowOff>133351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FF2116A-C659-4D6D-B079-90428CC08E35}"/>
            </a:ext>
          </a:extLst>
        </xdr:cNvPr>
        <xdr:cNvSpPr/>
      </xdr:nvSpPr>
      <xdr:spPr bwMode="auto">
        <a:xfrm>
          <a:off x="586740" y="430531"/>
          <a:ext cx="933450" cy="37338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430530</xdr:colOff>
      <xdr:row>30</xdr:row>
      <xdr:rowOff>76201</xdr:rowOff>
    </xdr:from>
    <xdr:to>
      <xdr:col>4</xdr:col>
      <xdr:colOff>140970</xdr:colOff>
      <xdr:row>32</xdr:row>
      <xdr:rowOff>125731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BD491E7-4752-413C-B167-D1798E06DCB3}"/>
            </a:ext>
          </a:extLst>
        </xdr:cNvPr>
        <xdr:cNvSpPr/>
      </xdr:nvSpPr>
      <xdr:spPr bwMode="auto">
        <a:xfrm>
          <a:off x="1649730" y="5105401"/>
          <a:ext cx="929640" cy="38481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80009</xdr:colOff>
      <xdr:row>16</xdr:row>
      <xdr:rowOff>0</xdr:rowOff>
    </xdr:from>
    <xdr:to>
      <xdr:col>8</xdr:col>
      <xdr:colOff>230505</xdr:colOff>
      <xdr:row>18</xdr:row>
      <xdr:rowOff>19050</xdr:rowOff>
    </xdr:to>
    <xdr:sp macro="" textlink="">
      <xdr:nvSpPr>
        <xdr:cNvPr id="10" name="吹き出し: 折線 (枠なし) 9">
          <a:extLst>
            <a:ext uri="{FF2B5EF4-FFF2-40B4-BE49-F238E27FC236}">
              <a16:creationId xmlns:a16="http://schemas.microsoft.com/office/drawing/2014/main" id="{F6A35D32-FBAF-42E5-8984-F794A4331C24}"/>
            </a:ext>
          </a:extLst>
        </xdr:cNvPr>
        <xdr:cNvSpPr/>
      </xdr:nvSpPr>
      <xdr:spPr bwMode="auto">
        <a:xfrm>
          <a:off x="3128009" y="2682240"/>
          <a:ext cx="1979296" cy="354330"/>
        </a:xfrm>
        <a:prstGeom prst="callout2">
          <a:avLst>
            <a:gd name="adj1" fmla="val 52961"/>
            <a:gd name="adj2" fmla="val -1434"/>
            <a:gd name="adj3" fmla="val 50329"/>
            <a:gd name="adj4" fmla="val -13780"/>
            <a:gd name="adj5" fmla="val -11275"/>
            <a:gd name="adj6" fmla="val -2832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体積圧縮係数を入力</a:t>
          </a:r>
        </a:p>
      </xdr:txBody>
    </xdr:sp>
    <xdr:clientData/>
  </xdr:twoCellAnchor>
  <xdr:twoCellAnchor>
    <xdr:from>
      <xdr:col>11</xdr:col>
      <xdr:colOff>64770</xdr:colOff>
      <xdr:row>29</xdr:row>
      <xdr:rowOff>0</xdr:rowOff>
    </xdr:from>
    <xdr:to>
      <xdr:col>13</xdr:col>
      <xdr:colOff>331470</xdr:colOff>
      <xdr:row>32</xdr:row>
      <xdr:rowOff>0</xdr:rowOff>
    </xdr:to>
    <xdr:sp macro="" textlink="">
      <xdr:nvSpPr>
        <xdr:cNvPr id="11" name="吹き出し: 折線 (枠なし) 10">
          <a:extLst>
            <a:ext uri="{FF2B5EF4-FFF2-40B4-BE49-F238E27FC236}">
              <a16:creationId xmlns:a16="http://schemas.microsoft.com/office/drawing/2014/main" id="{41D897AE-27E3-4F3D-AF21-17CFC88F5B9D}"/>
            </a:ext>
          </a:extLst>
        </xdr:cNvPr>
        <xdr:cNvSpPr/>
      </xdr:nvSpPr>
      <xdr:spPr bwMode="auto">
        <a:xfrm>
          <a:off x="6770370" y="4861560"/>
          <a:ext cx="1485900" cy="502920"/>
        </a:xfrm>
        <a:prstGeom prst="callout2">
          <a:avLst>
            <a:gd name="adj1" fmla="val 31810"/>
            <a:gd name="adj2" fmla="val -2553"/>
            <a:gd name="adj3" fmla="val 31618"/>
            <a:gd name="adj4" fmla="val -17311"/>
            <a:gd name="adj5" fmla="val 200633"/>
            <a:gd name="adj6" fmla="val -4213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計算対象の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測点番号を入力</a:t>
          </a:r>
        </a:p>
      </xdr:txBody>
    </xdr:sp>
    <xdr:clientData/>
  </xdr:twoCellAnchor>
  <xdr:twoCellAnchor>
    <xdr:from>
      <xdr:col>9</xdr:col>
      <xdr:colOff>179070</xdr:colOff>
      <xdr:row>34</xdr:row>
      <xdr:rowOff>49530</xdr:rowOff>
    </xdr:from>
    <xdr:to>
      <xdr:col>10</xdr:col>
      <xdr:colOff>497205</xdr:colOff>
      <xdr:row>35</xdr:row>
      <xdr:rowOff>133350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B074FE7-4BE1-48C7-BD30-EAF615952E11}"/>
            </a:ext>
          </a:extLst>
        </xdr:cNvPr>
        <xdr:cNvSpPr/>
      </xdr:nvSpPr>
      <xdr:spPr bwMode="auto">
        <a:xfrm>
          <a:off x="5665470" y="5749290"/>
          <a:ext cx="927735" cy="25146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320040</xdr:colOff>
      <xdr:row>37</xdr:row>
      <xdr:rowOff>51434</xdr:rowOff>
    </xdr:from>
    <xdr:to>
      <xdr:col>3</xdr:col>
      <xdr:colOff>245745</xdr:colOff>
      <xdr:row>59</xdr:row>
      <xdr:rowOff>26669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C061C0EE-3C6D-4112-B6D4-2A763A7CC1B4}"/>
            </a:ext>
          </a:extLst>
        </xdr:cNvPr>
        <xdr:cNvSpPr/>
      </xdr:nvSpPr>
      <xdr:spPr bwMode="auto">
        <a:xfrm>
          <a:off x="1539240" y="6254114"/>
          <a:ext cx="535305" cy="366331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323850</xdr:colOff>
      <xdr:row>37</xdr:row>
      <xdr:rowOff>47625</xdr:rowOff>
    </xdr:from>
    <xdr:to>
      <xdr:col>6</xdr:col>
      <xdr:colOff>249555</xdr:colOff>
      <xdr:row>59</xdr:row>
      <xdr:rowOff>11430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4F5380D-55A8-4559-BE2A-F3C4EF7B130A}"/>
            </a:ext>
          </a:extLst>
        </xdr:cNvPr>
        <xdr:cNvSpPr/>
      </xdr:nvSpPr>
      <xdr:spPr bwMode="auto">
        <a:xfrm>
          <a:off x="3371850" y="6250305"/>
          <a:ext cx="535305" cy="365188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358141</xdr:colOff>
      <xdr:row>37</xdr:row>
      <xdr:rowOff>53340</xdr:rowOff>
    </xdr:from>
    <xdr:to>
      <xdr:col>9</xdr:col>
      <xdr:colOff>247651</xdr:colOff>
      <xdr:row>59</xdr:row>
      <xdr:rowOff>17145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818155F-3812-4675-9384-56F5EA2E252E}"/>
            </a:ext>
          </a:extLst>
        </xdr:cNvPr>
        <xdr:cNvSpPr/>
      </xdr:nvSpPr>
      <xdr:spPr bwMode="auto">
        <a:xfrm>
          <a:off x="5234941" y="6256020"/>
          <a:ext cx="499110" cy="365188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262890</xdr:colOff>
      <xdr:row>61</xdr:row>
      <xdr:rowOff>59055</xdr:rowOff>
    </xdr:from>
    <xdr:to>
      <xdr:col>6</xdr:col>
      <xdr:colOff>0</xdr:colOff>
      <xdr:row>66</xdr:row>
      <xdr:rowOff>0</xdr:rowOff>
    </xdr:to>
    <xdr:sp macro="" textlink="">
      <xdr:nvSpPr>
        <xdr:cNvPr id="16" name="吹き出し: 折線 (枠なし) 15">
          <a:extLst>
            <a:ext uri="{FF2B5EF4-FFF2-40B4-BE49-F238E27FC236}">
              <a16:creationId xmlns:a16="http://schemas.microsoft.com/office/drawing/2014/main" id="{C91EBC81-6C10-4D76-826D-9A9147B0EC15}"/>
            </a:ext>
          </a:extLst>
        </xdr:cNvPr>
        <xdr:cNvSpPr/>
      </xdr:nvSpPr>
      <xdr:spPr bwMode="auto">
        <a:xfrm>
          <a:off x="2091690" y="10517505"/>
          <a:ext cx="1565910" cy="798195"/>
        </a:xfrm>
        <a:prstGeom prst="callout2">
          <a:avLst>
            <a:gd name="adj1" fmla="val 31810"/>
            <a:gd name="adj2" fmla="val -2553"/>
            <a:gd name="adj3" fmla="val 31618"/>
            <a:gd name="adj4" fmla="val -17311"/>
            <a:gd name="adj5" fmla="val -145846"/>
            <a:gd name="adj6" fmla="val -196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基礎根切底の土質データ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砂質土</a:t>
          </a:r>
          <a:r>
            <a:rPr kumimoji="1" lang="en-US" altLang="ja-JP" sz="1100">
              <a:solidFill>
                <a:srgbClr val="FF0000"/>
              </a:solidFill>
            </a:rPr>
            <a:t>,</a:t>
          </a:r>
          <a:r>
            <a:rPr kumimoji="1" lang="ja-JP" altLang="en-US" sz="1100">
              <a:solidFill>
                <a:srgbClr val="FF0000"/>
              </a:solidFill>
            </a:rPr>
            <a:t>礫質土等：ｓ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粘性土</a:t>
          </a:r>
          <a:r>
            <a:rPr kumimoji="1" lang="en-US" altLang="ja-JP" sz="1100">
              <a:solidFill>
                <a:srgbClr val="FF0000"/>
              </a:solidFill>
            </a:rPr>
            <a:t>,</a:t>
          </a:r>
          <a:r>
            <a:rPr kumimoji="1" lang="ja-JP" altLang="en-US" sz="1100">
              <a:solidFill>
                <a:srgbClr val="FF0000"/>
              </a:solidFill>
            </a:rPr>
            <a:t>シルト等：ｃ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のどちらかを選択</a:t>
          </a:r>
        </a:p>
      </xdr:txBody>
    </xdr:sp>
    <xdr:clientData/>
  </xdr:twoCellAnchor>
  <xdr:twoCellAnchor>
    <xdr:from>
      <xdr:col>6</xdr:col>
      <xdr:colOff>285748</xdr:colOff>
      <xdr:row>61</xdr:row>
      <xdr:rowOff>95250</xdr:rowOff>
    </xdr:from>
    <xdr:to>
      <xdr:col>9</xdr:col>
      <xdr:colOff>247649</xdr:colOff>
      <xdr:row>66</xdr:row>
      <xdr:rowOff>36195</xdr:rowOff>
    </xdr:to>
    <xdr:sp macro="" textlink="">
      <xdr:nvSpPr>
        <xdr:cNvPr id="17" name="吹き出し: 折線 (枠なし) 16">
          <a:extLst>
            <a:ext uri="{FF2B5EF4-FFF2-40B4-BE49-F238E27FC236}">
              <a16:creationId xmlns:a16="http://schemas.microsoft.com/office/drawing/2014/main" id="{8604EEFE-7FE7-406A-AEF7-D399E527BBD5}"/>
            </a:ext>
          </a:extLst>
        </xdr:cNvPr>
        <xdr:cNvSpPr/>
      </xdr:nvSpPr>
      <xdr:spPr bwMode="auto">
        <a:xfrm>
          <a:off x="3943348" y="10321290"/>
          <a:ext cx="1790701" cy="779145"/>
        </a:xfrm>
        <a:prstGeom prst="callout2">
          <a:avLst>
            <a:gd name="adj1" fmla="val 31810"/>
            <a:gd name="adj2" fmla="val -2553"/>
            <a:gd name="adj3" fmla="val 31618"/>
            <a:gd name="adj4" fmla="val -17311"/>
            <a:gd name="adj5" fmla="val -145846"/>
            <a:gd name="adj6" fmla="val -196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基礎下の荷重</a:t>
          </a:r>
          <a:r>
            <a:rPr kumimoji="1" lang="en-US" altLang="ja-JP" sz="1100">
              <a:solidFill>
                <a:srgbClr val="FF0000"/>
              </a:solidFill>
            </a:rPr>
            <a:t>Wsw</a:t>
          </a:r>
          <a:r>
            <a:rPr kumimoji="1" lang="ja-JP" altLang="en-US" sz="1100">
              <a:solidFill>
                <a:srgbClr val="FF0000"/>
              </a:solidFill>
            </a:rPr>
            <a:t>データ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0.05</a:t>
          </a:r>
          <a:r>
            <a:rPr kumimoji="1" lang="ja-JP" altLang="en-US" sz="1100">
              <a:solidFill>
                <a:srgbClr val="FF0000"/>
              </a:solidFill>
            </a:rPr>
            <a:t>、</a:t>
          </a:r>
          <a:r>
            <a:rPr kumimoji="1" lang="en-US" altLang="ja-JP" sz="1100">
              <a:solidFill>
                <a:srgbClr val="FF0000"/>
              </a:solidFill>
            </a:rPr>
            <a:t>0.15</a:t>
          </a:r>
          <a:r>
            <a:rPr kumimoji="1" lang="ja-JP" altLang="en-US" sz="1100">
              <a:solidFill>
                <a:srgbClr val="FF0000"/>
              </a:solidFill>
            </a:rPr>
            <a:t>、</a:t>
          </a:r>
          <a:r>
            <a:rPr kumimoji="1" lang="en-US" altLang="ja-JP" sz="1100">
              <a:solidFill>
                <a:srgbClr val="FF0000"/>
              </a:solidFill>
            </a:rPr>
            <a:t>0.25</a:t>
          </a:r>
          <a:r>
            <a:rPr kumimoji="1" lang="ja-JP" altLang="en-US" sz="1100">
              <a:solidFill>
                <a:srgbClr val="FF0000"/>
              </a:solidFill>
            </a:rPr>
            <a:t>、</a:t>
          </a:r>
          <a:r>
            <a:rPr kumimoji="1" lang="en-US" altLang="ja-JP" sz="1100">
              <a:solidFill>
                <a:srgbClr val="FF0000"/>
              </a:solidFill>
            </a:rPr>
            <a:t>0.5</a:t>
          </a:r>
          <a:r>
            <a:rPr kumimoji="1" lang="ja-JP" altLang="en-US" sz="1100">
              <a:solidFill>
                <a:srgbClr val="FF0000"/>
              </a:solidFill>
            </a:rPr>
            <a:t>、</a:t>
          </a:r>
          <a:r>
            <a:rPr kumimoji="1" lang="en-US" altLang="ja-JP" sz="1100">
              <a:solidFill>
                <a:srgbClr val="FF0000"/>
              </a:solidFill>
            </a:rPr>
            <a:t>0.75</a:t>
          </a:r>
          <a:r>
            <a:rPr kumimoji="1" lang="ja-JP" altLang="en-US" sz="1100">
              <a:solidFill>
                <a:srgbClr val="FF0000"/>
              </a:solidFill>
            </a:rPr>
            <a:t>、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253365</xdr:colOff>
      <xdr:row>61</xdr:row>
      <xdr:rowOff>140969</xdr:rowOff>
    </xdr:from>
    <xdr:to>
      <xdr:col>13</xdr:col>
      <xdr:colOff>215266</xdr:colOff>
      <xdr:row>65</xdr:row>
      <xdr:rowOff>26670</xdr:rowOff>
    </xdr:to>
    <xdr:sp macro="" textlink="">
      <xdr:nvSpPr>
        <xdr:cNvPr id="18" name="吹き出し: 折線 (枠なし) 17">
          <a:extLst>
            <a:ext uri="{FF2B5EF4-FFF2-40B4-BE49-F238E27FC236}">
              <a16:creationId xmlns:a16="http://schemas.microsoft.com/office/drawing/2014/main" id="{4B763C76-9178-4317-85C1-971AFAA91B8F}"/>
            </a:ext>
          </a:extLst>
        </xdr:cNvPr>
        <xdr:cNvSpPr/>
      </xdr:nvSpPr>
      <xdr:spPr bwMode="auto">
        <a:xfrm>
          <a:off x="6349365" y="10367009"/>
          <a:ext cx="1790701" cy="556261"/>
        </a:xfrm>
        <a:prstGeom prst="callout2">
          <a:avLst>
            <a:gd name="adj1" fmla="val 31810"/>
            <a:gd name="adj2" fmla="val -2553"/>
            <a:gd name="adj3" fmla="val 31618"/>
            <a:gd name="adj4" fmla="val -17311"/>
            <a:gd name="adj5" fmla="val -196449"/>
            <a:gd name="adj6" fmla="val -4682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基礎下の荷重</a:t>
          </a:r>
          <a:r>
            <a:rPr kumimoji="1" lang="en-US" altLang="ja-JP" sz="1100">
              <a:solidFill>
                <a:srgbClr val="FF0000"/>
              </a:solidFill>
            </a:rPr>
            <a:t>Nsw</a:t>
          </a:r>
          <a:r>
            <a:rPr kumimoji="1" lang="ja-JP" altLang="en-US" sz="1100">
              <a:solidFill>
                <a:srgbClr val="FF0000"/>
              </a:solidFill>
            </a:rPr>
            <a:t>データ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を入力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5715</xdr:colOff>
      <xdr:row>115</xdr:row>
      <xdr:rowOff>49530</xdr:rowOff>
    </xdr:from>
    <xdr:to>
      <xdr:col>10</xdr:col>
      <xdr:colOff>198911</xdr:colOff>
      <xdr:row>165</xdr:row>
      <xdr:rowOff>94576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AF274BD-79A3-4B32-9C3B-7BB2E3EFD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5315" y="20109180"/>
          <a:ext cx="5677691" cy="8621356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115</xdr:row>
      <xdr:rowOff>43815</xdr:rowOff>
    </xdr:from>
    <xdr:to>
      <xdr:col>21</xdr:col>
      <xdr:colOff>54192</xdr:colOff>
      <xdr:row>165</xdr:row>
      <xdr:rowOff>20269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D9D75232-276C-46CD-9293-B6B258E18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0" y="20103465"/>
          <a:ext cx="6096852" cy="8545144"/>
        </a:xfrm>
        <a:prstGeom prst="rect">
          <a:avLst/>
        </a:prstGeom>
      </xdr:spPr>
    </xdr:pic>
    <xdr:clientData/>
  </xdr:twoCellAnchor>
  <xdr:twoCellAnchor>
    <xdr:from>
      <xdr:col>3</xdr:col>
      <xdr:colOff>590550</xdr:colOff>
      <xdr:row>111</xdr:row>
      <xdr:rowOff>36196</xdr:rowOff>
    </xdr:from>
    <xdr:to>
      <xdr:col>9</xdr:col>
      <xdr:colOff>57150</xdr:colOff>
      <xdr:row>113</xdr:row>
      <xdr:rowOff>87631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1DFF4A90-A1A4-4AB1-847A-989A66D0CA5E}"/>
            </a:ext>
          </a:extLst>
        </xdr:cNvPr>
        <xdr:cNvSpPr/>
      </xdr:nvSpPr>
      <xdr:spPr bwMode="auto">
        <a:xfrm>
          <a:off x="2419350" y="19410046"/>
          <a:ext cx="3124200" cy="39433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109</xdr:row>
      <xdr:rowOff>97155</xdr:rowOff>
    </xdr:from>
    <xdr:to>
      <xdr:col>13</xdr:col>
      <xdr:colOff>57151</xdr:colOff>
      <xdr:row>112</xdr:row>
      <xdr:rowOff>133351</xdr:rowOff>
    </xdr:to>
    <xdr:sp macro="" textlink="">
      <xdr:nvSpPr>
        <xdr:cNvPr id="22" name="吹き出し: 折線 (枠なし) 21">
          <a:extLst>
            <a:ext uri="{FF2B5EF4-FFF2-40B4-BE49-F238E27FC236}">
              <a16:creationId xmlns:a16="http://schemas.microsoft.com/office/drawing/2014/main" id="{A3476807-F5BA-43C8-883A-4D607EE86319}"/>
            </a:ext>
          </a:extLst>
        </xdr:cNvPr>
        <xdr:cNvSpPr/>
      </xdr:nvSpPr>
      <xdr:spPr bwMode="auto">
        <a:xfrm>
          <a:off x="6191250" y="19128105"/>
          <a:ext cx="1790701" cy="550546"/>
        </a:xfrm>
        <a:prstGeom prst="callout2">
          <a:avLst>
            <a:gd name="adj1" fmla="val 31810"/>
            <a:gd name="adj2" fmla="val -2553"/>
            <a:gd name="adj3" fmla="val 31618"/>
            <a:gd name="adj4" fmla="val -17311"/>
            <a:gd name="adj5" fmla="val 79783"/>
            <a:gd name="adj6" fmla="val -4629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結果を確認後、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つのシートを選択して印刷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11</xdr:col>
      <xdr:colOff>541021</xdr:colOff>
      <xdr:row>7</xdr:row>
      <xdr:rowOff>26670</xdr:rowOff>
    </xdr:from>
    <xdr:to>
      <xdr:col>16</xdr:col>
      <xdr:colOff>474243</xdr:colOff>
      <xdr:row>26</xdr:row>
      <xdr:rowOff>110490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A128816-CE25-4012-94DC-133E2D4C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46621" y="1200150"/>
          <a:ext cx="2973602" cy="3343275"/>
        </a:xfrm>
        <a:prstGeom prst="rect">
          <a:avLst/>
        </a:prstGeom>
      </xdr:spPr>
    </xdr:pic>
    <xdr:clientData/>
  </xdr:twoCellAnchor>
  <xdr:twoCellAnchor>
    <xdr:from>
      <xdr:col>1</xdr:col>
      <xdr:colOff>468630</xdr:colOff>
      <xdr:row>22</xdr:row>
      <xdr:rowOff>114299</xdr:rowOff>
    </xdr:from>
    <xdr:to>
      <xdr:col>10</xdr:col>
      <xdr:colOff>504825</xdr:colOff>
      <xdr:row>28</xdr:row>
      <xdr:rowOff>28574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7A03F688-7EC9-476B-8063-7364F18608D0}"/>
            </a:ext>
          </a:extLst>
        </xdr:cNvPr>
        <xdr:cNvSpPr/>
      </xdr:nvSpPr>
      <xdr:spPr bwMode="auto">
        <a:xfrm>
          <a:off x="1078230" y="3802379"/>
          <a:ext cx="5522595" cy="92011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476250</xdr:colOff>
      <xdr:row>17</xdr:row>
      <xdr:rowOff>47625</xdr:rowOff>
    </xdr:from>
    <xdr:to>
      <xdr:col>7</xdr:col>
      <xdr:colOff>38100</xdr:colOff>
      <xdr:row>22</xdr:row>
      <xdr:rowOff>129540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E62D6F2D-A113-4CD6-9C5C-3E34EC339A90}"/>
            </a:ext>
          </a:extLst>
        </xdr:cNvPr>
        <xdr:cNvCxnSpPr/>
      </xdr:nvCxnSpPr>
      <xdr:spPr bwMode="auto">
        <a:xfrm>
          <a:off x="4133850" y="2897505"/>
          <a:ext cx="171450" cy="92011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17</xdr:col>
      <xdr:colOff>285750</xdr:colOff>
      <xdr:row>7</xdr:row>
      <xdr:rowOff>75245</xdr:rowOff>
    </xdr:from>
    <xdr:to>
      <xdr:col>22</xdr:col>
      <xdr:colOff>160020</xdr:colOff>
      <xdr:row>13</xdr:row>
      <xdr:rowOff>122135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C3B0D0FE-1FA0-4632-8FC2-C7546BB0B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3069"/>
        <a:stretch/>
      </xdr:blipFill>
      <xdr:spPr>
        <a:xfrm>
          <a:off x="10648950" y="1248725"/>
          <a:ext cx="2922270" cy="1071780"/>
        </a:xfrm>
        <a:prstGeom prst="rect">
          <a:avLst/>
        </a:prstGeom>
      </xdr:spPr>
    </xdr:pic>
    <xdr:clientData/>
  </xdr:twoCellAnchor>
  <xdr:twoCellAnchor editAs="oneCell">
    <xdr:from>
      <xdr:col>22</xdr:col>
      <xdr:colOff>133740</xdr:colOff>
      <xdr:row>7</xdr:row>
      <xdr:rowOff>102870</xdr:rowOff>
    </xdr:from>
    <xdr:to>
      <xdr:col>27</xdr:col>
      <xdr:colOff>55244</xdr:colOff>
      <xdr:row>27</xdr:row>
      <xdr:rowOff>97087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0C181D9-865B-46BB-BE69-1AC9887F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544940" y="1276350"/>
          <a:ext cx="2980934" cy="3425122"/>
        </a:xfrm>
        <a:prstGeom prst="rect">
          <a:avLst/>
        </a:prstGeom>
      </xdr:spPr>
    </xdr:pic>
    <xdr:clientData/>
  </xdr:twoCellAnchor>
  <xdr:twoCellAnchor>
    <xdr:from>
      <xdr:col>19</xdr:col>
      <xdr:colOff>34290</xdr:colOff>
      <xdr:row>14</xdr:row>
      <xdr:rowOff>152400</xdr:rowOff>
    </xdr:from>
    <xdr:to>
      <xdr:col>22</xdr:col>
      <xdr:colOff>179071</xdr:colOff>
      <xdr:row>16</xdr:row>
      <xdr:rowOff>154305</xdr:rowOff>
    </xdr:to>
    <xdr:sp macro="" textlink="">
      <xdr:nvSpPr>
        <xdr:cNvPr id="28" name="吹き出し: 折線 (枠なし) 27">
          <a:extLst>
            <a:ext uri="{FF2B5EF4-FFF2-40B4-BE49-F238E27FC236}">
              <a16:creationId xmlns:a16="http://schemas.microsoft.com/office/drawing/2014/main" id="{69BF9CBA-D1DA-4FE7-B636-E08974BCAC6D}"/>
            </a:ext>
          </a:extLst>
        </xdr:cNvPr>
        <xdr:cNvSpPr/>
      </xdr:nvSpPr>
      <xdr:spPr bwMode="auto">
        <a:xfrm>
          <a:off x="11616690" y="2499360"/>
          <a:ext cx="1973581" cy="337185"/>
        </a:xfrm>
        <a:prstGeom prst="callout2">
          <a:avLst>
            <a:gd name="adj1" fmla="val 9718"/>
            <a:gd name="adj2" fmla="val 11559"/>
            <a:gd name="adj3" fmla="val -49118"/>
            <a:gd name="adj4" fmla="val 10763"/>
            <a:gd name="adj5" fmla="val -208531"/>
            <a:gd name="adj6" fmla="val 3379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中央の測点を入れない場合</a:t>
          </a:r>
        </a:p>
      </xdr:txBody>
    </xdr:sp>
    <xdr:clientData/>
  </xdr:twoCellAnchor>
  <xdr:twoCellAnchor>
    <xdr:from>
      <xdr:col>9</xdr:col>
      <xdr:colOff>514350</xdr:colOff>
      <xdr:row>11</xdr:row>
      <xdr:rowOff>91440</xdr:rowOff>
    </xdr:from>
    <xdr:to>
      <xdr:col>13</xdr:col>
      <xdr:colOff>36196</xdr:colOff>
      <xdr:row>13</xdr:row>
      <xdr:rowOff>93345</xdr:rowOff>
    </xdr:to>
    <xdr:sp macro="" textlink="">
      <xdr:nvSpPr>
        <xdr:cNvPr id="29" name="吹き出し: 折線 (枠なし) 28">
          <a:extLst>
            <a:ext uri="{FF2B5EF4-FFF2-40B4-BE49-F238E27FC236}">
              <a16:creationId xmlns:a16="http://schemas.microsoft.com/office/drawing/2014/main" id="{34D3D5A6-1C07-47A3-8FDC-B10760FAFE9B}"/>
            </a:ext>
          </a:extLst>
        </xdr:cNvPr>
        <xdr:cNvSpPr/>
      </xdr:nvSpPr>
      <xdr:spPr bwMode="auto">
        <a:xfrm>
          <a:off x="6000750" y="1935480"/>
          <a:ext cx="1960246" cy="337185"/>
        </a:xfrm>
        <a:prstGeom prst="callout2">
          <a:avLst>
            <a:gd name="adj1" fmla="val 51154"/>
            <a:gd name="adj2" fmla="val 890"/>
            <a:gd name="adj3" fmla="val 50329"/>
            <a:gd name="adj4" fmla="val -6727"/>
            <a:gd name="adj5" fmla="val 103624"/>
            <a:gd name="adj6" fmla="val -6188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中央の測点を入れた場合</a:t>
          </a:r>
        </a:p>
      </xdr:txBody>
    </xdr:sp>
    <xdr:clientData/>
  </xdr:twoCellAnchor>
  <xdr:twoCellAnchor>
    <xdr:from>
      <xdr:col>11</xdr:col>
      <xdr:colOff>205740</xdr:colOff>
      <xdr:row>13</xdr:row>
      <xdr:rowOff>64770</xdr:rowOff>
    </xdr:from>
    <xdr:to>
      <xdr:col>12</xdr:col>
      <xdr:colOff>495300</xdr:colOff>
      <xdr:row>19</xdr:row>
      <xdr:rowOff>133350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D8504889-690D-45ED-A4DE-B8C293735AE0}"/>
            </a:ext>
          </a:extLst>
        </xdr:cNvPr>
        <xdr:cNvCxnSpPr/>
      </xdr:nvCxnSpPr>
      <xdr:spPr bwMode="auto">
        <a:xfrm>
          <a:off x="6911340" y="2244090"/>
          <a:ext cx="899160" cy="10744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 w="lg" len="lg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152400</xdr:colOff>
      <xdr:row>16</xdr:row>
      <xdr:rowOff>129540</xdr:rowOff>
    </xdr:from>
    <xdr:to>
      <xdr:col>22</xdr:col>
      <xdr:colOff>533400</xdr:colOff>
      <xdr:row>20</xdr:row>
      <xdr:rowOff>142875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E2356937-5396-4ACD-9AFE-ECE5674E3551}"/>
            </a:ext>
          </a:extLst>
        </xdr:cNvPr>
        <xdr:cNvCxnSpPr/>
      </xdr:nvCxnSpPr>
      <xdr:spPr bwMode="auto">
        <a:xfrm>
          <a:off x="12954000" y="2811780"/>
          <a:ext cx="990600" cy="68389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 w="lg" len="lg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506729</xdr:colOff>
      <xdr:row>48</xdr:row>
      <xdr:rowOff>38101</xdr:rowOff>
    </xdr:from>
    <xdr:to>
      <xdr:col>14</xdr:col>
      <xdr:colOff>337184</xdr:colOff>
      <xdr:row>50</xdr:row>
      <xdr:rowOff>57150</xdr:rowOff>
    </xdr:to>
    <xdr:sp macro="" textlink="">
      <xdr:nvSpPr>
        <xdr:cNvPr id="32" name="右中かっこ 31">
          <a:extLst>
            <a:ext uri="{FF2B5EF4-FFF2-40B4-BE49-F238E27FC236}">
              <a16:creationId xmlns:a16="http://schemas.microsoft.com/office/drawing/2014/main" id="{E4D9FBD6-38D1-4DD2-B224-6D78EF5562B6}"/>
            </a:ext>
          </a:extLst>
        </xdr:cNvPr>
        <xdr:cNvSpPr/>
      </xdr:nvSpPr>
      <xdr:spPr bwMode="auto">
        <a:xfrm>
          <a:off x="8431529" y="8084821"/>
          <a:ext cx="440055" cy="354329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487680</xdr:colOff>
      <xdr:row>46</xdr:row>
      <xdr:rowOff>0</xdr:rowOff>
    </xdr:from>
    <xdr:to>
      <xdr:col>14</xdr:col>
      <xdr:colOff>321945</xdr:colOff>
      <xdr:row>48</xdr:row>
      <xdr:rowOff>20954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BF965254-3F4C-4750-A202-87F93E2BFE65}"/>
            </a:ext>
          </a:extLst>
        </xdr:cNvPr>
        <xdr:cNvSpPr/>
      </xdr:nvSpPr>
      <xdr:spPr bwMode="auto">
        <a:xfrm>
          <a:off x="8412480" y="7711440"/>
          <a:ext cx="443865" cy="356234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510540</xdr:colOff>
      <xdr:row>53</xdr:row>
      <xdr:rowOff>87630</xdr:rowOff>
    </xdr:from>
    <xdr:to>
      <xdr:col>14</xdr:col>
      <xdr:colOff>339090</xdr:colOff>
      <xdr:row>58</xdr:row>
      <xdr:rowOff>114300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87F6AA37-73BC-4DA6-93C7-FA1B681211F1}"/>
            </a:ext>
          </a:extLst>
        </xdr:cNvPr>
        <xdr:cNvSpPr/>
      </xdr:nvSpPr>
      <xdr:spPr bwMode="auto">
        <a:xfrm>
          <a:off x="8435340" y="8972550"/>
          <a:ext cx="438150" cy="86487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171450</xdr:colOff>
      <xdr:row>45</xdr:row>
      <xdr:rowOff>1905</xdr:rowOff>
    </xdr:from>
    <xdr:to>
      <xdr:col>17</xdr:col>
      <xdr:colOff>438150</xdr:colOff>
      <xdr:row>48</xdr:row>
      <xdr:rowOff>1905</xdr:rowOff>
    </xdr:to>
    <xdr:sp macro="" textlink="">
      <xdr:nvSpPr>
        <xdr:cNvPr id="35" name="吹き出し: 折線 (枠なし) 34">
          <a:extLst>
            <a:ext uri="{FF2B5EF4-FFF2-40B4-BE49-F238E27FC236}">
              <a16:creationId xmlns:a16="http://schemas.microsoft.com/office/drawing/2014/main" id="{0E04981D-C1DD-4950-A769-6B690564DFB8}"/>
            </a:ext>
          </a:extLst>
        </xdr:cNvPr>
        <xdr:cNvSpPr/>
      </xdr:nvSpPr>
      <xdr:spPr bwMode="auto">
        <a:xfrm>
          <a:off x="9315450" y="7545705"/>
          <a:ext cx="1485900" cy="502920"/>
        </a:xfrm>
        <a:prstGeom prst="callout2">
          <a:avLst>
            <a:gd name="adj1" fmla="val 50329"/>
            <a:gd name="adj2" fmla="val -1271"/>
            <a:gd name="adj3" fmla="val 50136"/>
            <a:gd name="adj4" fmla="val -16670"/>
            <a:gd name="adj5" fmla="val 71003"/>
            <a:gd name="adj6" fmla="val -325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沈下量計算の対象外</a:t>
          </a:r>
        </a:p>
      </xdr:txBody>
    </xdr:sp>
    <xdr:clientData/>
  </xdr:twoCellAnchor>
  <xdr:twoCellAnchor editAs="oneCell">
    <xdr:from>
      <xdr:col>14</xdr:col>
      <xdr:colOff>502920</xdr:colOff>
      <xdr:row>41</xdr:row>
      <xdr:rowOff>114300</xdr:rowOff>
    </xdr:from>
    <xdr:to>
      <xdr:col>22</xdr:col>
      <xdr:colOff>446444</xdr:colOff>
      <xdr:row>45</xdr:row>
      <xdr:rowOff>59145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2A7AD2CC-5554-4915-B553-33A12B5FD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37320" y="6987540"/>
          <a:ext cx="4822229" cy="6230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15</xdr:col>
      <xdr:colOff>180975</xdr:colOff>
      <xdr:row>47</xdr:row>
      <xdr:rowOff>28575</xdr:rowOff>
    </xdr:from>
    <xdr:to>
      <xdr:col>17</xdr:col>
      <xdr:colOff>447675</xdr:colOff>
      <xdr:row>50</xdr:row>
      <xdr:rowOff>28575</xdr:rowOff>
    </xdr:to>
    <xdr:sp macro="" textlink="">
      <xdr:nvSpPr>
        <xdr:cNvPr id="37" name="吹き出し: 折線 (枠なし) 36">
          <a:extLst>
            <a:ext uri="{FF2B5EF4-FFF2-40B4-BE49-F238E27FC236}">
              <a16:creationId xmlns:a16="http://schemas.microsoft.com/office/drawing/2014/main" id="{EC76866E-1DD6-40EC-AE96-FC80D0C14B96}"/>
            </a:ext>
          </a:extLst>
        </xdr:cNvPr>
        <xdr:cNvSpPr/>
      </xdr:nvSpPr>
      <xdr:spPr bwMode="auto">
        <a:xfrm>
          <a:off x="9324975" y="7907655"/>
          <a:ext cx="1485900" cy="502920"/>
        </a:xfrm>
        <a:prstGeom prst="callout2">
          <a:avLst>
            <a:gd name="adj1" fmla="val 50329"/>
            <a:gd name="adj2" fmla="val -1271"/>
            <a:gd name="adj3" fmla="val 50136"/>
            <a:gd name="adj4" fmla="val -16670"/>
            <a:gd name="adj5" fmla="val 71003"/>
            <a:gd name="adj6" fmla="val -325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沈下量計算の対象</a:t>
          </a:r>
        </a:p>
      </xdr:txBody>
    </xdr:sp>
    <xdr:clientData/>
  </xdr:twoCellAnchor>
  <xdr:twoCellAnchor>
    <xdr:from>
      <xdr:col>15</xdr:col>
      <xdr:colOff>228600</xdr:colOff>
      <xdr:row>54</xdr:row>
      <xdr:rowOff>0</xdr:rowOff>
    </xdr:from>
    <xdr:to>
      <xdr:col>17</xdr:col>
      <xdr:colOff>495300</xdr:colOff>
      <xdr:row>57</xdr:row>
      <xdr:rowOff>0</xdr:rowOff>
    </xdr:to>
    <xdr:sp macro="" textlink="">
      <xdr:nvSpPr>
        <xdr:cNvPr id="38" name="吹き出し: 折線 (枠なし) 37">
          <a:extLst>
            <a:ext uri="{FF2B5EF4-FFF2-40B4-BE49-F238E27FC236}">
              <a16:creationId xmlns:a16="http://schemas.microsoft.com/office/drawing/2014/main" id="{E014D37A-F7BC-4E72-88FE-B9B6539928A0}"/>
            </a:ext>
          </a:extLst>
        </xdr:cNvPr>
        <xdr:cNvSpPr/>
      </xdr:nvSpPr>
      <xdr:spPr bwMode="auto">
        <a:xfrm>
          <a:off x="9372600" y="9052560"/>
          <a:ext cx="1485900" cy="502920"/>
        </a:xfrm>
        <a:prstGeom prst="callout2">
          <a:avLst>
            <a:gd name="adj1" fmla="val 50329"/>
            <a:gd name="adj2" fmla="val -1271"/>
            <a:gd name="adj3" fmla="val 50136"/>
            <a:gd name="adj4" fmla="val -16670"/>
            <a:gd name="adj5" fmla="val 71003"/>
            <a:gd name="adj6" fmla="val -3252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沈下量計算の対象外</a:t>
          </a:r>
        </a:p>
      </xdr:txBody>
    </xdr:sp>
    <xdr:clientData/>
  </xdr:twoCellAnchor>
  <xdr:twoCellAnchor>
    <xdr:from>
      <xdr:col>21</xdr:col>
      <xdr:colOff>129540</xdr:colOff>
      <xdr:row>41</xdr:row>
      <xdr:rowOff>163830</xdr:rowOff>
    </xdr:from>
    <xdr:to>
      <xdr:col>22</xdr:col>
      <xdr:colOff>352425</xdr:colOff>
      <xdr:row>43</xdr:row>
      <xdr:rowOff>114300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E30389ED-0233-4E30-BA27-73A09F4C8A38}"/>
            </a:ext>
          </a:extLst>
        </xdr:cNvPr>
        <xdr:cNvSpPr/>
      </xdr:nvSpPr>
      <xdr:spPr bwMode="auto">
        <a:xfrm>
          <a:off x="12931140" y="7037070"/>
          <a:ext cx="832485" cy="28575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554354</xdr:colOff>
      <xdr:row>43</xdr:row>
      <xdr:rowOff>55245</xdr:rowOff>
    </xdr:from>
    <xdr:to>
      <xdr:col>21</xdr:col>
      <xdr:colOff>419100</xdr:colOff>
      <xdr:row>50</xdr:row>
      <xdr:rowOff>64436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9EF3513C-4177-4EBF-AC55-FCC5F06F7131}"/>
            </a:ext>
          </a:extLst>
        </xdr:cNvPr>
        <xdr:cNvCxnSpPr>
          <a:endCxn id="41" idx="1"/>
        </xdr:cNvCxnSpPr>
      </xdr:nvCxnSpPr>
      <xdr:spPr bwMode="auto">
        <a:xfrm flipH="1">
          <a:off x="11527154" y="7263765"/>
          <a:ext cx="1693546" cy="118267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 w="lg" len="lg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281940</xdr:colOff>
      <xdr:row>46</xdr:row>
      <xdr:rowOff>20954</xdr:rowOff>
    </xdr:from>
    <xdr:to>
      <xdr:col>18</xdr:col>
      <xdr:colOff>550544</xdr:colOff>
      <xdr:row>58</xdr:row>
      <xdr:rowOff>129540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1A81D1FF-84E5-4E36-ABA7-38AB919A6EF9}"/>
            </a:ext>
          </a:extLst>
        </xdr:cNvPr>
        <xdr:cNvSpPr/>
      </xdr:nvSpPr>
      <xdr:spPr bwMode="auto">
        <a:xfrm>
          <a:off x="10645140" y="7732394"/>
          <a:ext cx="878204" cy="2120266"/>
        </a:xfrm>
        <a:prstGeom prst="rightBrace">
          <a:avLst>
            <a:gd name="adj1" fmla="val 17010"/>
            <a:gd name="adj2" fmla="val 3372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344805</xdr:colOff>
      <xdr:row>116</xdr:row>
      <xdr:rowOff>133350</xdr:rowOff>
    </xdr:from>
    <xdr:to>
      <xdr:col>17</xdr:col>
      <xdr:colOff>382906</xdr:colOff>
      <xdr:row>121</xdr:row>
      <xdr:rowOff>91441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3304C256-E990-4DB1-AEF4-04B48A8913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43039" t="14632" r="36809" b="62524"/>
        <a:stretch/>
      </xdr:blipFill>
      <xdr:spPr>
        <a:xfrm>
          <a:off x="9488805" y="20364450"/>
          <a:ext cx="1257301" cy="819151"/>
        </a:xfrm>
        <a:prstGeom prst="rect">
          <a:avLst/>
        </a:prstGeom>
      </xdr:spPr>
    </xdr:pic>
    <xdr:clientData/>
  </xdr:twoCellAnchor>
  <xdr:twoCellAnchor>
    <xdr:from>
      <xdr:col>16</xdr:col>
      <xdr:colOff>590550</xdr:colOff>
      <xdr:row>111</xdr:row>
      <xdr:rowOff>17145</xdr:rowOff>
    </xdr:from>
    <xdr:to>
      <xdr:col>19</xdr:col>
      <xdr:colOff>552451</xdr:colOff>
      <xdr:row>114</xdr:row>
      <xdr:rowOff>57151</xdr:rowOff>
    </xdr:to>
    <xdr:sp macro="" textlink="">
      <xdr:nvSpPr>
        <xdr:cNvPr id="43" name="吹き出し: 折線 (枠なし) 42">
          <a:extLst>
            <a:ext uri="{FF2B5EF4-FFF2-40B4-BE49-F238E27FC236}">
              <a16:creationId xmlns:a16="http://schemas.microsoft.com/office/drawing/2014/main" id="{C7001A01-39EC-47D5-A711-A657392321FF}"/>
            </a:ext>
          </a:extLst>
        </xdr:cNvPr>
        <xdr:cNvSpPr/>
      </xdr:nvSpPr>
      <xdr:spPr bwMode="auto">
        <a:xfrm>
          <a:off x="10344150" y="19390995"/>
          <a:ext cx="1790701" cy="554356"/>
        </a:xfrm>
        <a:prstGeom prst="callout2">
          <a:avLst>
            <a:gd name="adj1" fmla="val 45651"/>
            <a:gd name="adj2" fmla="val -957"/>
            <a:gd name="adj3" fmla="val 45459"/>
            <a:gd name="adj4" fmla="val -15715"/>
            <a:gd name="adj5" fmla="val 199160"/>
            <a:gd name="adj6" fmla="val -2661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備考にコメント入力可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114300</xdr:colOff>
      <xdr:row>48</xdr:row>
      <xdr:rowOff>0</xdr:rowOff>
    </xdr:from>
    <xdr:to>
      <xdr:col>13</xdr:col>
      <xdr:colOff>523875</xdr:colOff>
      <xdr:row>50</xdr:row>
      <xdr:rowOff>76200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7BDF5FF5-6195-4AC4-9F43-B6B1126FB42B}"/>
            </a:ext>
          </a:extLst>
        </xdr:cNvPr>
        <xdr:cNvSpPr/>
      </xdr:nvSpPr>
      <xdr:spPr bwMode="auto">
        <a:xfrm>
          <a:off x="7429500" y="8046720"/>
          <a:ext cx="1019175" cy="41148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114300</xdr:colOff>
      <xdr:row>45</xdr:row>
      <xdr:rowOff>133350</xdr:rowOff>
    </xdr:from>
    <xdr:to>
      <xdr:col>13</xdr:col>
      <xdr:colOff>510540</xdr:colOff>
      <xdr:row>47</xdr:row>
      <xdr:rowOff>167640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A73FFDE1-B5FE-467C-989E-2D30D525C415}"/>
            </a:ext>
          </a:extLst>
        </xdr:cNvPr>
        <xdr:cNvSpPr/>
      </xdr:nvSpPr>
      <xdr:spPr bwMode="auto">
        <a:xfrm>
          <a:off x="7429500" y="7677150"/>
          <a:ext cx="1005840" cy="369570"/>
        </a:xfrm>
        <a:prstGeom prst="rect">
          <a:avLst/>
        </a:prstGeom>
        <a:noFill/>
        <a:ln w="2857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102870</xdr:colOff>
      <xdr:row>53</xdr:row>
      <xdr:rowOff>38100</xdr:rowOff>
    </xdr:from>
    <xdr:to>
      <xdr:col>13</xdr:col>
      <xdr:colOff>502920</xdr:colOff>
      <xdr:row>58</xdr:row>
      <xdr:rowOff>152400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34AF55B5-3F94-4FD0-AD30-C3C745F3DED5}"/>
            </a:ext>
          </a:extLst>
        </xdr:cNvPr>
        <xdr:cNvSpPr/>
      </xdr:nvSpPr>
      <xdr:spPr bwMode="auto">
        <a:xfrm>
          <a:off x="7418070" y="8923020"/>
          <a:ext cx="1009650" cy="952500"/>
        </a:xfrm>
        <a:prstGeom prst="rect">
          <a:avLst/>
        </a:prstGeom>
        <a:noFill/>
        <a:ln w="2857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361950</xdr:colOff>
      <xdr:row>5</xdr:row>
      <xdr:rowOff>102870</xdr:rowOff>
    </xdr:from>
    <xdr:to>
      <xdr:col>10</xdr:col>
      <xdr:colOff>110490</xdr:colOff>
      <xdr:row>7</xdr:row>
      <xdr:rowOff>144184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D84AD627-46CA-3C0A-9909-55A194D84B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0563"/>
        <a:stretch/>
      </xdr:blipFill>
      <xdr:spPr>
        <a:xfrm>
          <a:off x="4019550" y="960120"/>
          <a:ext cx="2186940" cy="386119"/>
        </a:xfrm>
        <a:prstGeom prst="rect">
          <a:avLst/>
        </a:prstGeom>
      </xdr:spPr>
    </xdr:pic>
    <xdr:clientData/>
  </xdr:twoCellAnchor>
  <xdr:twoCellAnchor>
    <xdr:from>
      <xdr:col>7</xdr:col>
      <xdr:colOff>510540</xdr:colOff>
      <xdr:row>8</xdr:row>
      <xdr:rowOff>26670</xdr:rowOff>
    </xdr:from>
    <xdr:to>
      <xdr:col>11</xdr:col>
      <xdr:colOff>36196</xdr:colOff>
      <xdr:row>10</xdr:row>
      <xdr:rowOff>28575</xdr:rowOff>
    </xdr:to>
    <xdr:sp macro="" textlink="">
      <xdr:nvSpPr>
        <xdr:cNvPr id="48" name="吹き出し: 折線 (枠なし) 47">
          <a:extLst>
            <a:ext uri="{FF2B5EF4-FFF2-40B4-BE49-F238E27FC236}">
              <a16:creationId xmlns:a16="http://schemas.microsoft.com/office/drawing/2014/main" id="{B91DAB67-E8A5-43EA-9788-C261B581E6F9}"/>
            </a:ext>
          </a:extLst>
        </xdr:cNvPr>
        <xdr:cNvSpPr/>
      </xdr:nvSpPr>
      <xdr:spPr bwMode="auto">
        <a:xfrm>
          <a:off x="4777740" y="1398270"/>
          <a:ext cx="1964056" cy="344805"/>
        </a:xfrm>
        <a:prstGeom prst="callout2">
          <a:avLst>
            <a:gd name="adj1" fmla="val 51154"/>
            <a:gd name="adj2" fmla="val 890"/>
            <a:gd name="adj3" fmla="val 50329"/>
            <a:gd name="adj4" fmla="val -6727"/>
            <a:gd name="adj5" fmla="val -64884"/>
            <a:gd name="adj6" fmla="val 17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設計担当者様名を記入ください。</a:t>
          </a:r>
        </a:p>
      </xdr:txBody>
    </xdr:sp>
    <xdr:clientData/>
  </xdr:twoCellAnchor>
  <xdr:twoCellAnchor editAs="oneCell">
    <xdr:from>
      <xdr:col>5</xdr:col>
      <xdr:colOff>512445</xdr:colOff>
      <xdr:row>148</xdr:row>
      <xdr:rowOff>74296</xdr:rowOff>
    </xdr:from>
    <xdr:to>
      <xdr:col>18</xdr:col>
      <xdr:colOff>173355</xdr:colOff>
      <xdr:row>175</xdr:row>
      <xdr:rowOff>66509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B8C4E6E9-EE09-20C8-B8CE-52F9C590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60445" y="25791796"/>
          <a:ext cx="7581900" cy="4623268"/>
        </a:xfrm>
        <a:prstGeom prst="rect">
          <a:avLst/>
        </a:prstGeom>
      </xdr:spPr>
    </xdr:pic>
    <xdr:clientData/>
  </xdr:twoCellAnchor>
  <xdr:twoCellAnchor editAs="oneCell">
    <xdr:from>
      <xdr:col>0</xdr:col>
      <xdr:colOff>393790</xdr:colOff>
      <xdr:row>68</xdr:row>
      <xdr:rowOff>128723</xdr:rowOff>
    </xdr:from>
    <xdr:to>
      <xdr:col>14</xdr:col>
      <xdr:colOff>436896</xdr:colOff>
      <xdr:row>106</xdr:row>
      <xdr:rowOff>59138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E44F5DE7-2382-2DD9-7C03-A34789E26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3790" y="12157437"/>
          <a:ext cx="8611796" cy="6656154"/>
        </a:xfrm>
        <a:prstGeom prst="rect">
          <a:avLst/>
        </a:prstGeom>
      </xdr:spPr>
    </xdr:pic>
    <xdr:clientData/>
  </xdr:twoCellAnchor>
  <xdr:twoCellAnchor>
    <xdr:from>
      <xdr:col>9</xdr:col>
      <xdr:colOff>229960</xdr:colOff>
      <xdr:row>71</xdr:row>
      <xdr:rowOff>92529</xdr:rowOff>
    </xdr:from>
    <xdr:to>
      <xdr:col>11</xdr:col>
      <xdr:colOff>11771</xdr:colOff>
      <xdr:row>80</xdr:row>
      <xdr:rowOff>113482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D3B0F4F7-565D-CBFB-B3BD-01498F115BA0}"/>
            </a:ext>
          </a:extLst>
        </xdr:cNvPr>
        <xdr:cNvGrpSpPr/>
      </xdr:nvGrpSpPr>
      <xdr:grpSpPr>
        <a:xfrm>
          <a:off x="5716360" y="12269289"/>
          <a:ext cx="1004821" cy="1560193"/>
          <a:chOff x="19314795" y="6084571"/>
          <a:chExt cx="1013257" cy="1573529"/>
        </a:xfrm>
      </xdr:grpSpPr>
      <xdr:grpSp>
        <xdr:nvGrpSpPr>
          <xdr:cNvPr id="64" name="グループ化 63">
            <a:extLst>
              <a:ext uri="{FF2B5EF4-FFF2-40B4-BE49-F238E27FC236}">
                <a16:creationId xmlns:a16="http://schemas.microsoft.com/office/drawing/2014/main" id="{E995F107-CC02-9970-32E6-8FCE57E782BB}"/>
              </a:ext>
            </a:extLst>
          </xdr:cNvPr>
          <xdr:cNvGrpSpPr/>
        </xdr:nvGrpSpPr>
        <xdr:grpSpPr>
          <a:xfrm>
            <a:off x="19832625" y="6086476"/>
            <a:ext cx="491617" cy="553680"/>
            <a:chOff x="18461025" y="4625341"/>
            <a:chExt cx="497332" cy="557490"/>
          </a:xfrm>
        </xdr:grpSpPr>
        <xdr:grpSp>
          <xdr:nvGrpSpPr>
            <xdr:cNvPr id="59" name="グループ化 58">
              <a:extLst>
                <a:ext uri="{FF2B5EF4-FFF2-40B4-BE49-F238E27FC236}">
                  <a16:creationId xmlns:a16="http://schemas.microsoft.com/office/drawing/2014/main" id="{862FB814-33FA-4CFA-A5A5-7547E41E12E7}"/>
                </a:ext>
              </a:extLst>
            </xdr:cNvPr>
            <xdr:cNvGrpSpPr/>
          </xdr:nvGrpSpPr>
          <xdr:grpSpPr>
            <a:xfrm>
              <a:off x="18457215" y="4954921"/>
              <a:ext cx="498321" cy="227910"/>
              <a:chOff x="11178540" y="5449253"/>
              <a:chExt cx="602932" cy="284796"/>
            </a:xfrm>
            <a:pattFill prst="lgConfetti">
              <a:fgClr>
                <a:srgbClr val="FF0000"/>
              </a:fgClr>
              <a:bgClr>
                <a:schemeClr val="bg1"/>
              </a:bgClr>
            </a:pattFill>
          </xdr:grpSpPr>
          <xdr:sp macro="" textlink="">
            <xdr:nvSpPr>
              <xdr:cNvPr id="60" name="正方形/長方形 59">
                <a:extLst>
                  <a:ext uri="{FF2B5EF4-FFF2-40B4-BE49-F238E27FC236}">
                    <a16:creationId xmlns:a16="http://schemas.microsoft.com/office/drawing/2014/main" id="{4F7488B4-3321-5711-4163-07BE1F0E30D2}"/>
                  </a:ext>
                </a:extLst>
              </xdr:cNvPr>
              <xdr:cNvSpPr/>
            </xdr:nvSpPr>
            <xdr:spPr bwMode="auto">
              <a:xfrm>
                <a:off x="11178540" y="5473200"/>
                <a:ext cx="162955" cy="260849"/>
              </a:xfrm>
              <a:prstGeom prst="rect">
                <a:avLst/>
              </a:prstGeom>
              <a:grp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61" name="正方形/長方形 60">
                <a:extLst>
                  <a:ext uri="{FF2B5EF4-FFF2-40B4-BE49-F238E27FC236}">
                    <a16:creationId xmlns:a16="http://schemas.microsoft.com/office/drawing/2014/main" id="{CC35BE6C-1E5E-AFBC-FD1B-9B4078693AFF}"/>
                  </a:ext>
                </a:extLst>
              </xdr:cNvPr>
              <xdr:cNvSpPr/>
            </xdr:nvSpPr>
            <xdr:spPr bwMode="auto">
              <a:xfrm rot="5400000">
                <a:off x="11424285" y="5263515"/>
                <a:ext cx="171450" cy="542925"/>
              </a:xfrm>
              <a:prstGeom prst="rect">
                <a:avLst/>
              </a:prstGeom>
              <a:grp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62" name="直角三角形 61">
                <a:extLst>
                  <a:ext uri="{FF2B5EF4-FFF2-40B4-BE49-F238E27FC236}">
                    <a16:creationId xmlns:a16="http://schemas.microsoft.com/office/drawing/2014/main" id="{367DC2AC-8BEB-5882-D74C-93CDE2127CD3}"/>
                  </a:ext>
                </a:extLst>
              </xdr:cNvPr>
              <xdr:cNvSpPr/>
            </xdr:nvSpPr>
            <xdr:spPr bwMode="auto">
              <a:xfrm rot="5400000">
                <a:off x="11335522" y="5540874"/>
                <a:ext cx="189705" cy="191251"/>
              </a:xfrm>
              <a:prstGeom prst="rtTriangle">
                <a:avLst/>
              </a:prstGeom>
              <a:grp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</xdr:grpSp>
        <xdr:grpSp>
          <xdr:nvGrpSpPr>
            <xdr:cNvPr id="54" name="グループ化 53">
              <a:extLst>
                <a:ext uri="{FF2B5EF4-FFF2-40B4-BE49-F238E27FC236}">
                  <a16:creationId xmlns:a16="http://schemas.microsoft.com/office/drawing/2014/main" id="{ABFA72E5-7CE1-7323-8E1B-83715C25BF40}"/>
                </a:ext>
              </a:extLst>
            </xdr:cNvPr>
            <xdr:cNvGrpSpPr/>
          </xdr:nvGrpSpPr>
          <xdr:grpSpPr>
            <a:xfrm>
              <a:off x="18457545" y="4629151"/>
              <a:ext cx="497002" cy="438235"/>
              <a:chOff x="11178540" y="5193030"/>
              <a:chExt cx="602932" cy="541020"/>
            </a:xfrm>
            <a:solidFill>
              <a:schemeClr val="tx2"/>
            </a:solidFill>
          </xdr:grpSpPr>
          <xdr:sp macro="" textlink="">
            <xdr:nvSpPr>
              <xdr:cNvPr id="51" name="正方形/長方形 50">
                <a:extLst>
                  <a:ext uri="{FF2B5EF4-FFF2-40B4-BE49-F238E27FC236}">
                    <a16:creationId xmlns:a16="http://schemas.microsoft.com/office/drawing/2014/main" id="{9B13C6AB-1DDD-BF87-F270-3B930636FAC0}"/>
                  </a:ext>
                </a:extLst>
              </xdr:cNvPr>
              <xdr:cNvSpPr/>
            </xdr:nvSpPr>
            <xdr:spPr bwMode="auto">
              <a:xfrm>
                <a:off x="11178540" y="5193030"/>
                <a:ext cx="175260" cy="541020"/>
              </a:xfrm>
              <a:prstGeom prst="rect">
                <a:avLst/>
              </a:prstGeom>
              <a:grpFill/>
              <a:ln w="9525" cap="flat" cmpd="sng" algn="ctr">
                <a:solidFill>
                  <a:schemeClr val="tx2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52" name="正方形/長方形 51">
                <a:extLst>
                  <a:ext uri="{FF2B5EF4-FFF2-40B4-BE49-F238E27FC236}">
                    <a16:creationId xmlns:a16="http://schemas.microsoft.com/office/drawing/2014/main" id="{52EFBE58-2782-4E2B-97AF-8525F030DA69}"/>
                  </a:ext>
                </a:extLst>
              </xdr:cNvPr>
              <xdr:cNvSpPr/>
            </xdr:nvSpPr>
            <xdr:spPr bwMode="auto">
              <a:xfrm rot="5400000">
                <a:off x="11424285" y="5263515"/>
                <a:ext cx="171450" cy="542925"/>
              </a:xfrm>
              <a:prstGeom prst="rect">
                <a:avLst/>
              </a:prstGeom>
              <a:grpFill/>
              <a:ln w="9525" cap="flat" cmpd="sng" algn="ctr">
                <a:solidFill>
                  <a:schemeClr val="tx2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53" name="直角三角形 52">
                <a:extLst>
                  <a:ext uri="{FF2B5EF4-FFF2-40B4-BE49-F238E27FC236}">
                    <a16:creationId xmlns:a16="http://schemas.microsoft.com/office/drawing/2014/main" id="{3F773812-E37F-7041-8ED4-370A6A808A32}"/>
                  </a:ext>
                </a:extLst>
              </xdr:cNvPr>
              <xdr:cNvSpPr/>
            </xdr:nvSpPr>
            <xdr:spPr bwMode="auto">
              <a:xfrm rot="5400000">
                <a:off x="11335522" y="5540874"/>
                <a:ext cx="189705" cy="191251"/>
              </a:xfrm>
              <a:prstGeom prst="rtTriangle">
                <a:avLst/>
              </a:prstGeom>
              <a:grpFill/>
              <a:ln w="9525" cap="flat" cmpd="sng" algn="ctr">
                <a:solidFill>
                  <a:schemeClr val="tx2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F8F686C7-12D4-2DDD-42AA-C2A9F54D9032}"/>
              </a:ext>
            </a:extLst>
          </xdr:cNvPr>
          <xdr:cNvCxnSpPr/>
        </xdr:nvCxnSpPr>
        <xdr:spPr bwMode="auto">
          <a:xfrm>
            <a:off x="19394805" y="6393180"/>
            <a:ext cx="50101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D8265D0A-8C1C-CC38-8732-11F5CD021FA0}"/>
              </a:ext>
            </a:extLst>
          </xdr:cNvPr>
          <xdr:cNvSpPr txBox="1"/>
        </xdr:nvSpPr>
        <xdr:spPr>
          <a:xfrm>
            <a:off x="19314795" y="6162675"/>
            <a:ext cx="53886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▽</a:t>
            </a:r>
            <a:r>
              <a:rPr kumimoji="1" lang="en-US" altLang="ja-JP" sz="1100">
                <a:solidFill>
                  <a:srgbClr val="FF0000"/>
                </a:solidFill>
              </a:rPr>
              <a:t>SGL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cxnSp macro="">
        <xdr:nvCxnSpPr>
          <xdr:cNvPr id="69" name="直線矢印コネクタ 68">
            <a:extLst>
              <a:ext uri="{FF2B5EF4-FFF2-40B4-BE49-F238E27FC236}">
                <a16:creationId xmlns:a16="http://schemas.microsoft.com/office/drawing/2014/main" id="{8F90D013-10F7-95A7-DCB9-A41CBD60406C}"/>
              </a:ext>
            </a:extLst>
          </xdr:cNvPr>
          <xdr:cNvCxnSpPr/>
        </xdr:nvCxnSpPr>
        <xdr:spPr bwMode="auto">
          <a:xfrm>
            <a:off x="19922490" y="6686550"/>
            <a:ext cx="0" cy="971550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val="FF0000"/>
            </a:solidFill>
            <a:prstDash val="solid"/>
            <a:round/>
            <a:headEnd type="oval" w="med" len="med"/>
            <a:tailEnd type="triangle" w="lg" len="lg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11</xdr:col>
      <xdr:colOff>77560</xdr:colOff>
      <xdr:row>72</xdr:row>
      <xdr:rowOff>140153</xdr:rowOff>
    </xdr:from>
    <xdr:to>
      <xdr:col>12</xdr:col>
      <xdr:colOff>479313</xdr:colOff>
      <xdr:row>81</xdr:row>
      <xdr:rowOff>172537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83510021-0C75-403A-81E7-AF6A62BF81B4}"/>
            </a:ext>
          </a:extLst>
        </xdr:cNvPr>
        <xdr:cNvGrpSpPr/>
      </xdr:nvGrpSpPr>
      <xdr:grpSpPr>
        <a:xfrm>
          <a:off x="6783160" y="12480743"/>
          <a:ext cx="1007543" cy="1575434"/>
          <a:chOff x="19314795" y="6084571"/>
          <a:chExt cx="1013257" cy="1573529"/>
        </a:xfrm>
      </xdr:grpSpPr>
      <xdr:grpSp>
        <xdr:nvGrpSpPr>
          <xdr:cNvPr id="74" name="グループ化 73">
            <a:extLst>
              <a:ext uri="{FF2B5EF4-FFF2-40B4-BE49-F238E27FC236}">
                <a16:creationId xmlns:a16="http://schemas.microsoft.com/office/drawing/2014/main" id="{72287145-95CA-FCAA-D69C-FFF455A42962}"/>
              </a:ext>
            </a:extLst>
          </xdr:cNvPr>
          <xdr:cNvGrpSpPr/>
        </xdr:nvGrpSpPr>
        <xdr:grpSpPr>
          <a:xfrm>
            <a:off x="19832625" y="6086476"/>
            <a:ext cx="491617" cy="553680"/>
            <a:chOff x="18461025" y="4625341"/>
            <a:chExt cx="497332" cy="557490"/>
          </a:xfrm>
        </xdr:grpSpPr>
        <xdr:grpSp>
          <xdr:nvGrpSpPr>
            <xdr:cNvPr id="78" name="グループ化 77">
              <a:extLst>
                <a:ext uri="{FF2B5EF4-FFF2-40B4-BE49-F238E27FC236}">
                  <a16:creationId xmlns:a16="http://schemas.microsoft.com/office/drawing/2014/main" id="{F0D95D0E-62C8-1C02-CB68-EC16052622D3}"/>
                </a:ext>
              </a:extLst>
            </xdr:cNvPr>
            <xdr:cNvGrpSpPr/>
          </xdr:nvGrpSpPr>
          <xdr:grpSpPr>
            <a:xfrm>
              <a:off x="18457215" y="4954921"/>
              <a:ext cx="498321" cy="227910"/>
              <a:chOff x="11178540" y="5449253"/>
              <a:chExt cx="602932" cy="284796"/>
            </a:xfrm>
            <a:pattFill prst="lgConfetti">
              <a:fgClr>
                <a:srgbClr val="FF0000"/>
              </a:fgClr>
              <a:bgClr>
                <a:schemeClr val="bg1"/>
              </a:bgClr>
            </a:pattFill>
          </xdr:grpSpPr>
          <xdr:sp macro="" textlink="">
            <xdr:nvSpPr>
              <xdr:cNvPr id="83" name="正方形/長方形 82">
                <a:extLst>
                  <a:ext uri="{FF2B5EF4-FFF2-40B4-BE49-F238E27FC236}">
                    <a16:creationId xmlns:a16="http://schemas.microsoft.com/office/drawing/2014/main" id="{3A50FD08-3D50-E478-2A23-C113F4AA8C24}"/>
                  </a:ext>
                </a:extLst>
              </xdr:cNvPr>
              <xdr:cNvSpPr/>
            </xdr:nvSpPr>
            <xdr:spPr bwMode="auto">
              <a:xfrm>
                <a:off x="11178540" y="5473200"/>
                <a:ext cx="162955" cy="260849"/>
              </a:xfrm>
              <a:prstGeom prst="rect">
                <a:avLst/>
              </a:prstGeom>
              <a:grp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4" name="正方形/長方形 83">
                <a:extLst>
                  <a:ext uri="{FF2B5EF4-FFF2-40B4-BE49-F238E27FC236}">
                    <a16:creationId xmlns:a16="http://schemas.microsoft.com/office/drawing/2014/main" id="{5560B904-731D-2822-30A9-CA7133CE6454}"/>
                  </a:ext>
                </a:extLst>
              </xdr:cNvPr>
              <xdr:cNvSpPr/>
            </xdr:nvSpPr>
            <xdr:spPr bwMode="auto">
              <a:xfrm rot="5400000">
                <a:off x="11424285" y="5263515"/>
                <a:ext cx="171450" cy="542925"/>
              </a:xfrm>
              <a:prstGeom prst="rect">
                <a:avLst/>
              </a:prstGeom>
              <a:grp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5" name="直角三角形 84">
                <a:extLst>
                  <a:ext uri="{FF2B5EF4-FFF2-40B4-BE49-F238E27FC236}">
                    <a16:creationId xmlns:a16="http://schemas.microsoft.com/office/drawing/2014/main" id="{34CCBC87-450E-63ED-796F-82E09A9ADD4A}"/>
                  </a:ext>
                </a:extLst>
              </xdr:cNvPr>
              <xdr:cNvSpPr/>
            </xdr:nvSpPr>
            <xdr:spPr bwMode="auto">
              <a:xfrm rot="5400000">
                <a:off x="11335522" y="5540874"/>
                <a:ext cx="189705" cy="191251"/>
              </a:xfrm>
              <a:prstGeom prst="rtTriangle">
                <a:avLst/>
              </a:prstGeom>
              <a:grp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</xdr:grpSp>
        <xdr:grpSp>
          <xdr:nvGrpSpPr>
            <xdr:cNvPr id="79" name="グループ化 78">
              <a:extLst>
                <a:ext uri="{FF2B5EF4-FFF2-40B4-BE49-F238E27FC236}">
                  <a16:creationId xmlns:a16="http://schemas.microsoft.com/office/drawing/2014/main" id="{CB4D6C3E-674F-DDEA-58B7-D5348977EC09}"/>
                </a:ext>
              </a:extLst>
            </xdr:cNvPr>
            <xdr:cNvGrpSpPr/>
          </xdr:nvGrpSpPr>
          <xdr:grpSpPr>
            <a:xfrm>
              <a:off x="18457545" y="4629151"/>
              <a:ext cx="497002" cy="438235"/>
              <a:chOff x="11178540" y="5193030"/>
              <a:chExt cx="602932" cy="541020"/>
            </a:xfrm>
            <a:solidFill>
              <a:schemeClr val="tx2"/>
            </a:solidFill>
          </xdr:grpSpPr>
          <xdr:sp macro="" textlink="">
            <xdr:nvSpPr>
              <xdr:cNvPr id="80" name="正方形/長方形 79">
                <a:extLst>
                  <a:ext uri="{FF2B5EF4-FFF2-40B4-BE49-F238E27FC236}">
                    <a16:creationId xmlns:a16="http://schemas.microsoft.com/office/drawing/2014/main" id="{67850EFD-3FC5-AB67-6A32-42706432F3A3}"/>
                  </a:ext>
                </a:extLst>
              </xdr:cNvPr>
              <xdr:cNvSpPr/>
            </xdr:nvSpPr>
            <xdr:spPr bwMode="auto">
              <a:xfrm>
                <a:off x="11178540" y="5193030"/>
                <a:ext cx="175260" cy="541020"/>
              </a:xfrm>
              <a:prstGeom prst="rect">
                <a:avLst/>
              </a:prstGeom>
              <a:grpFill/>
              <a:ln w="9525" cap="flat" cmpd="sng" algn="ctr">
                <a:solidFill>
                  <a:schemeClr val="tx2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1" name="正方形/長方形 80">
                <a:extLst>
                  <a:ext uri="{FF2B5EF4-FFF2-40B4-BE49-F238E27FC236}">
                    <a16:creationId xmlns:a16="http://schemas.microsoft.com/office/drawing/2014/main" id="{F633860A-5AFA-F340-E787-093C104C683C}"/>
                  </a:ext>
                </a:extLst>
              </xdr:cNvPr>
              <xdr:cNvSpPr/>
            </xdr:nvSpPr>
            <xdr:spPr bwMode="auto">
              <a:xfrm rot="5400000">
                <a:off x="11424285" y="5263515"/>
                <a:ext cx="171450" cy="542925"/>
              </a:xfrm>
              <a:prstGeom prst="rect">
                <a:avLst/>
              </a:prstGeom>
              <a:grpFill/>
              <a:ln w="9525" cap="flat" cmpd="sng" algn="ctr">
                <a:solidFill>
                  <a:schemeClr val="tx2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2" name="直角三角形 81">
                <a:extLst>
                  <a:ext uri="{FF2B5EF4-FFF2-40B4-BE49-F238E27FC236}">
                    <a16:creationId xmlns:a16="http://schemas.microsoft.com/office/drawing/2014/main" id="{9D6C7BDB-2564-D7FB-A719-B1A0FE628264}"/>
                  </a:ext>
                </a:extLst>
              </xdr:cNvPr>
              <xdr:cNvSpPr/>
            </xdr:nvSpPr>
            <xdr:spPr bwMode="auto">
              <a:xfrm rot="5400000">
                <a:off x="11335522" y="5540874"/>
                <a:ext cx="189705" cy="191251"/>
              </a:xfrm>
              <a:prstGeom prst="rtTriangle">
                <a:avLst/>
              </a:prstGeom>
              <a:grpFill/>
              <a:ln w="9525" cap="flat" cmpd="sng" algn="ctr">
                <a:solidFill>
                  <a:schemeClr val="tx2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18B06F10-5146-EFD2-4831-C5916FC8ACC1}"/>
              </a:ext>
            </a:extLst>
          </xdr:cNvPr>
          <xdr:cNvCxnSpPr/>
        </xdr:nvCxnSpPr>
        <xdr:spPr bwMode="auto">
          <a:xfrm>
            <a:off x="19394805" y="6393180"/>
            <a:ext cx="50101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BB276E65-72D6-6095-F0E4-8260865B90DE}"/>
              </a:ext>
            </a:extLst>
          </xdr:cNvPr>
          <xdr:cNvSpPr txBox="1"/>
        </xdr:nvSpPr>
        <xdr:spPr>
          <a:xfrm>
            <a:off x="19314795" y="6162675"/>
            <a:ext cx="53886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▽</a:t>
            </a:r>
            <a:r>
              <a:rPr kumimoji="1" lang="en-US" altLang="ja-JP" sz="1100">
                <a:solidFill>
                  <a:srgbClr val="FF0000"/>
                </a:solidFill>
              </a:rPr>
              <a:t>SGL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cxnSp macro="">
        <xdr:nvCxnSpPr>
          <xdr:cNvPr id="77" name="直線矢印コネクタ 76">
            <a:extLst>
              <a:ext uri="{FF2B5EF4-FFF2-40B4-BE49-F238E27FC236}">
                <a16:creationId xmlns:a16="http://schemas.microsoft.com/office/drawing/2014/main" id="{1862A919-8D60-72A9-2B08-35EC65B76925}"/>
              </a:ext>
            </a:extLst>
          </xdr:cNvPr>
          <xdr:cNvCxnSpPr/>
        </xdr:nvCxnSpPr>
        <xdr:spPr bwMode="auto">
          <a:xfrm>
            <a:off x="19922490" y="6686550"/>
            <a:ext cx="0" cy="971550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val="FF0000"/>
            </a:solidFill>
            <a:prstDash val="solid"/>
            <a:round/>
            <a:headEnd type="oval" w="med" len="med"/>
            <a:tailEnd type="triangle" w="lg" len="lg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12</xdr:col>
      <xdr:colOff>349976</xdr:colOff>
      <xdr:row>70</xdr:row>
      <xdr:rowOff>12790</xdr:rowOff>
    </xdr:from>
    <xdr:to>
      <xdr:col>14</xdr:col>
      <xdr:colOff>153557</xdr:colOff>
      <xdr:row>79</xdr:row>
      <xdr:rowOff>41092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762B0CA1-5A4F-4ED0-A863-8A912BCD4F81}"/>
            </a:ext>
          </a:extLst>
        </xdr:cNvPr>
        <xdr:cNvGrpSpPr/>
      </xdr:nvGrpSpPr>
      <xdr:grpSpPr>
        <a:xfrm>
          <a:off x="7667081" y="12018100"/>
          <a:ext cx="1020876" cy="1567542"/>
          <a:chOff x="19314795" y="6084571"/>
          <a:chExt cx="1013257" cy="1573529"/>
        </a:xfrm>
      </xdr:grpSpPr>
      <xdr:grpSp>
        <xdr:nvGrpSpPr>
          <xdr:cNvPr id="87" name="グループ化 86">
            <a:extLst>
              <a:ext uri="{FF2B5EF4-FFF2-40B4-BE49-F238E27FC236}">
                <a16:creationId xmlns:a16="http://schemas.microsoft.com/office/drawing/2014/main" id="{EBFFA726-DF96-C0FF-AE36-0A47A18EC43D}"/>
              </a:ext>
            </a:extLst>
          </xdr:cNvPr>
          <xdr:cNvGrpSpPr/>
        </xdr:nvGrpSpPr>
        <xdr:grpSpPr>
          <a:xfrm>
            <a:off x="19832625" y="6086476"/>
            <a:ext cx="491617" cy="553680"/>
            <a:chOff x="18461025" y="4625341"/>
            <a:chExt cx="497332" cy="557490"/>
          </a:xfrm>
        </xdr:grpSpPr>
        <xdr:grpSp>
          <xdr:nvGrpSpPr>
            <xdr:cNvPr id="91" name="グループ化 90">
              <a:extLst>
                <a:ext uri="{FF2B5EF4-FFF2-40B4-BE49-F238E27FC236}">
                  <a16:creationId xmlns:a16="http://schemas.microsoft.com/office/drawing/2014/main" id="{AE034C33-04AD-3F97-092E-B2AF1EEF2C7F}"/>
                </a:ext>
              </a:extLst>
            </xdr:cNvPr>
            <xdr:cNvGrpSpPr/>
          </xdr:nvGrpSpPr>
          <xdr:grpSpPr>
            <a:xfrm>
              <a:off x="18457215" y="4954921"/>
              <a:ext cx="498321" cy="227910"/>
              <a:chOff x="11178540" y="5449253"/>
              <a:chExt cx="602932" cy="284796"/>
            </a:xfrm>
            <a:pattFill prst="lgConfetti">
              <a:fgClr>
                <a:srgbClr val="FF0000"/>
              </a:fgClr>
              <a:bgClr>
                <a:schemeClr val="bg1"/>
              </a:bgClr>
            </a:pattFill>
          </xdr:grpSpPr>
          <xdr:sp macro="" textlink="">
            <xdr:nvSpPr>
              <xdr:cNvPr id="96" name="正方形/長方形 95">
                <a:extLst>
                  <a:ext uri="{FF2B5EF4-FFF2-40B4-BE49-F238E27FC236}">
                    <a16:creationId xmlns:a16="http://schemas.microsoft.com/office/drawing/2014/main" id="{6256B53B-0046-C505-58DF-9FF5DB968527}"/>
                  </a:ext>
                </a:extLst>
              </xdr:cNvPr>
              <xdr:cNvSpPr/>
            </xdr:nvSpPr>
            <xdr:spPr bwMode="auto">
              <a:xfrm>
                <a:off x="11178540" y="5473200"/>
                <a:ext cx="162955" cy="260849"/>
              </a:xfrm>
              <a:prstGeom prst="rect">
                <a:avLst/>
              </a:prstGeom>
              <a:grp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97" name="正方形/長方形 96">
                <a:extLst>
                  <a:ext uri="{FF2B5EF4-FFF2-40B4-BE49-F238E27FC236}">
                    <a16:creationId xmlns:a16="http://schemas.microsoft.com/office/drawing/2014/main" id="{BA80F5FE-3DB6-A486-B3F8-03B83657F935}"/>
                  </a:ext>
                </a:extLst>
              </xdr:cNvPr>
              <xdr:cNvSpPr/>
            </xdr:nvSpPr>
            <xdr:spPr bwMode="auto">
              <a:xfrm rot="5400000">
                <a:off x="11424285" y="5263515"/>
                <a:ext cx="171450" cy="542925"/>
              </a:xfrm>
              <a:prstGeom prst="rect">
                <a:avLst/>
              </a:prstGeom>
              <a:grp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98" name="直角三角形 97">
                <a:extLst>
                  <a:ext uri="{FF2B5EF4-FFF2-40B4-BE49-F238E27FC236}">
                    <a16:creationId xmlns:a16="http://schemas.microsoft.com/office/drawing/2014/main" id="{B88A7CD3-332E-49C5-083F-CC1BE39BE639}"/>
                  </a:ext>
                </a:extLst>
              </xdr:cNvPr>
              <xdr:cNvSpPr/>
            </xdr:nvSpPr>
            <xdr:spPr bwMode="auto">
              <a:xfrm rot="5400000">
                <a:off x="11335522" y="5540874"/>
                <a:ext cx="189705" cy="191251"/>
              </a:xfrm>
              <a:prstGeom prst="rtTriangle">
                <a:avLst/>
              </a:prstGeom>
              <a:grp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</xdr:grpSp>
        <xdr:grpSp>
          <xdr:nvGrpSpPr>
            <xdr:cNvPr id="92" name="グループ化 91">
              <a:extLst>
                <a:ext uri="{FF2B5EF4-FFF2-40B4-BE49-F238E27FC236}">
                  <a16:creationId xmlns:a16="http://schemas.microsoft.com/office/drawing/2014/main" id="{182FEC59-F3FD-5BB4-0A04-8EE21438CA0E}"/>
                </a:ext>
              </a:extLst>
            </xdr:cNvPr>
            <xdr:cNvGrpSpPr/>
          </xdr:nvGrpSpPr>
          <xdr:grpSpPr>
            <a:xfrm>
              <a:off x="18457545" y="4629151"/>
              <a:ext cx="497002" cy="438235"/>
              <a:chOff x="11178540" y="5193030"/>
              <a:chExt cx="602932" cy="541020"/>
            </a:xfrm>
            <a:solidFill>
              <a:schemeClr val="tx2"/>
            </a:solidFill>
          </xdr:grpSpPr>
          <xdr:sp macro="" textlink="">
            <xdr:nvSpPr>
              <xdr:cNvPr id="93" name="正方形/長方形 92">
                <a:extLst>
                  <a:ext uri="{FF2B5EF4-FFF2-40B4-BE49-F238E27FC236}">
                    <a16:creationId xmlns:a16="http://schemas.microsoft.com/office/drawing/2014/main" id="{D1C76E25-4A90-0229-8EBE-F0B7F5692E1B}"/>
                  </a:ext>
                </a:extLst>
              </xdr:cNvPr>
              <xdr:cNvSpPr/>
            </xdr:nvSpPr>
            <xdr:spPr bwMode="auto">
              <a:xfrm>
                <a:off x="11178540" y="5193030"/>
                <a:ext cx="175260" cy="541020"/>
              </a:xfrm>
              <a:prstGeom prst="rect">
                <a:avLst/>
              </a:prstGeom>
              <a:grpFill/>
              <a:ln w="9525" cap="flat" cmpd="sng" algn="ctr">
                <a:solidFill>
                  <a:schemeClr val="tx2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94" name="正方形/長方形 93">
                <a:extLst>
                  <a:ext uri="{FF2B5EF4-FFF2-40B4-BE49-F238E27FC236}">
                    <a16:creationId xmlns:a16="http://schemas.microsoft.com/office/drawing/2014/main" id="{75D1FBFE-B976-82EC-D36B-964B72A7A0A0}"/>
                  </a:ext>
                </a:extLst>
              </xdr:cNvPr>
              <xdr:cNvSpPr/>
            </xdr:nvSpPr>
            <xdr:spPr bwMode="auto">
              <a:xfrm rot="5400000">
                <a:off x="11424285" y="5263515"/>
                <a:ext cx="171450" cy="542925"/>
              </a:xfrm>
              <a:prstGeom prst="rect">
                <a:avLst/>
              </a:prstGeom>
              <a:grpFill/>
              <a:ln w="9525" cap="flat" cmpd="sng" algn="ctr">
                <a:solidFill>
                  <a:schemeClr val="tx2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95" name="直角三角形 94">
                <a:extLst>
                  <a:ext uri="{FF2B5EF4-FFF2-40B4-BE49-F238E27FC236}">
                    <a16:creationId xmlns:a16="http://schemas.microsoft.com/office/drawing/2014/main" id="{2DCB8515-45C8-AF20-5302-FCB5A8C23687}"/>
                  </a:ext>
                </a:extLst>
              </xdr:cNvPr>
              <xdr:cNvSpPr/>
            </xdr:nvSpPr>
            <xdr:spPr bwMode="auto">
              <a:xfrm rot="5400000">
                <a:off x="11335522" y="5540874"/>
                <a:ext cx="189705" cy="191251"/>
              </a:xfrm>
              <a:prstGeom prst="rtTriangle">
                <a:avLst/>
              </a:prstGeom>
              <a:grpFill/>
              <a:ln w="9525" cap="flat" cmpd="sng" algn="ctr">
                <a:solidFill>
                  <a:schemeClr val="tx2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cxnSp macro="">
        <xdr:nvCxnSpPr>
          <xdr:cNvPr id="88" name="直線コネクタ 87">
            <a:extLst>
              <a:ext uri="{FF2B5EF4-FFF2-40B4-BE49-F238E27FC236}">
                <a16:creationId xmlns:a16="http://schemas.microsoft.com/office/drawing/2014/main" id="{CC0D349C-3425-B24A-31D2-69FED293BC98}"/>
              </a:ext>
            </a:extLst>
          </xdr:cNvPr>
          <xdr:cNvCxnSpPr/>
        </xdr:nvCxnSpPr>
        <xdr:spPr bwMode="auto">
          <a:xfrm>
            <a:off x="19394805" y="6393180"/>
            <a:ext cx="50101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89" name="テキスト ボックス 88">
            <a:extLst>
              <a:ext uri="{FF2B5EF4-FFF2-40B4-BE49-F238E27FC236}">
                <a16:creationId xmlns:a16="http://schemas.microsoft.com/office/drawing/2014/main" id="{A9912EB0-EA0B-0550-4F7D-E8FB9377FD88}"/>
              </a:ext>
            </a:extLst>
          </xdr:cNvPr>
          <xdr:cNvSpPr txBox="1"/>
        </xdr:nvSpPr>
        <xdr:spPr>
          <a:xfrm>
            <a:off x="19314795" y="6162675"/>
            <a:ext cx="53886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▽</a:t>
            </a:r>
            <a:r>
              <a:rPr kumimoji="1" lang="en-US" altLang="ja-JP" sz="1100">
                <a:solidFill>
                  <a:srgbClr val="FF0000"/>
                </a:solidFill>
              </a:rPr>
              <a:t>SGL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cxnSp macro="">
        <xdr:nvCxnSpPr>
          <xdr:cNvPr id="90" name="直線矢印コネクタ 89">
            <a:extLst>
              <a:ext uri="{FF2B5EF4-FFF2-40B4-BE49-F238E27FC236}">
                <a16:creationId xmlns:a16="http://schemas.microsoft.com/office/drawing/2014/main" id="{E4492AF5-0B88-C359-2573-65C506D2BCBE}"/>
              </a:ext>
            </a:extLst>
          </xdr:cNvPr>
          <xdr:cNvCxnSpPr/>
        </xdr:nvCxnSpPr>
        <xdr:spPr bwMode="auto">
          <a:xfrm>
            <a:off x="19922490" y="6686550"/>
            <a:ext cx="0" cy="971550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val="FF0000"/>
            </a:solidFill>
            <a:prstDash val="solid"/>
            <a:round/>
            <a:headEnd type="oval" w="med" len="med"/>
            <a:tailEnd type="triangle" w="lg" len="lg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5</xdr:col>
      <xdr:colOff>342900</xdr:colOff>
      <xdr:row>62</xdr:row>
      <xdr:rowOff>66675</xdr:rowOff>
    </xdr:from>
    <xdr:to>
      <xdr:col>7</xdr:col>
      <xdr:colOff>87630</xdr:colOff>
      <xdr:row>69</xdr:row>
      <xdr:rowOff>15240</xdr:rowOff>
    </xdr:to>
    <xdr:cxnSp macro="">
      <xdr:nvCxnSpPr>
        <xdr:cNvPr id="100" name="直線矢印コネクタ 99">
          <a:extLst>
            <a:ext uri="{FF2B5EF4-FFF2-40B4-BE49-F238E27FC236}">
              <a16:creationId xmlns:a16="http://schemas.microsoft.com/office/drawing/2014/main" id="{019E8EDB-3AAB-9F98-C91D-79801F1CF924}"/>
            </a:ext>
          </a:extLst>
        </xdr:cNvPr>
        <xdr:cNvCxnSpPr/>
      </xdr:nvCxnSpPr>
      <xdr:spPr bwMode="auto">
        <a:xfrm>
          <a:off x="3390900" y="10696575"/>
          <a:ext cx="963930" cy="114871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lg" len="lg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419100</xdr:colOff>
      <xdr:row>81</xdr:row>
      <xdr:rowOff>110492</xdr:rowOff>
    </xdr:from>
    <xdr:to>
      <xdr:col>15</xdr:col>
      <xdr:colOff>434340</xdr:colOff>
      <xdr:row>86</xdr:row>
      <xdr:rowOff>55246</xdr:rowOff>
    </xdr:to>
    <xdr:sp macro="" textlink="">
      <xdr:nvSpPr>
        <xdr:cNvPr id="101" name="吹き出し: 四角形 100">
          <a:extLst>
            <a:ext uri="{FF2B5EF4-FFF2-40B4-BE49-F238E27FC236}">
              <a16:creationId xmlns:a16="http://schemas.microsoft.com/office/drawing/2014/main" id="{7103F1EF-08C5-04EF-0535-79A6D63C4D9A}"/>
            </a:ext>
          </a:extLst>
        </xdr:cNvPr>
        <xdr:cNvSpPr/>
      </xdr:nvSpPr>
      <xdr:spPr bwMode="auto">
        <a:xfrm>
          <a:off x="7734300" y="13997942"/>
          <a:ext cx="1844040" cy="802004"/>
        </a:xfrm>
        <a:prstGeom prst="wedgeRectCallout">
          <a:avLst>
            <a:gd name="adj1" fmla="val -57813"/>
            <a:gd name="adj2" fmla="val -167538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データの入力は、</a:t>
          </a:r>
          <a:r>
            <a:rPr kumimoji="1" lang="en-US" altLang="ja-JP" sz="1100"/>
            <a:t>SGL</a:t>
          </a:r>
          <a:r>
            <a:rPr kumimoji="1" lang="ja-JP" altLang="en-US" sz="1100"/>
            <a:t>と基礎下（根切り底）を考えて測点毎に入力</a:t>
          </a:r>
        </a:p>
      </xdr:txBody>
    </xdr:sp>
    <xdr:clientData/>
  </xdr:twoCellAnchor>
  <xdr:twoCellAnchor>
    <xdr:from>
      <xdr:col>7</xdr:col>
      <xdr:colOff>417195</xdr:colOff>
      <xdr:row>17</xdr:row>
      <xdr:rowOff>142875</xdr:rowOff>
    </xdr:from>
    <xdr:to>
      <xdr:col>10</xdr:col>
      <xdr:colOff>443865</xdr:colOff>
      <xdr:row>22</xdr:row>
      <xdr:rowOff>45720</xdr:rowOff>
    </xdr:to>
    <xdr:sp macro="" textlink="">
      <xdr:nvSpPr>
        <xdr:cNvPr id="102" name="吹き出し: 四角形 101">
          <a:extLst>
            <a:ext uri="{FF2B5EF4-FFF2-40B4-BE49-F238E27FC236}">
              <a16:creationId xmlns:a16="http://schemas.microsoft.com/office/drawing/2014/main" id="{58F13456-CF15-4BA2-88DD-BA4F6E50F153}"/>
            </a:ext>
          </a:extLst>
        </xdr:cNvPr>
        <xdr:cNvSpPr/>
      </xdr:nvSpPr>
      <xdr:spPr bwMode="auto">
        <a:xfrm>
          <a:off x="4684395" y="3057525"/>
          <a:ext cx="1855470" cy="760095"/>
        </a:xfrm>
        <a:prstGeom prst="wedgeRectCallout">
          <a:avLst>
            <a:gd name="adj1" fmla="val -39203"/>
            <a:gd name="adj2" fmla="val 77001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日本建築学会 小規模建築物基礎設計指針では</a:t>
          </a:r>
          <a:endParaRPr kumimoji="1" lang="en-US" altLang="ja-JP" sz="1100"/>
        </a:p>
        <a:p>
          <a:pPr algn="l"/>
          <a:r>
            <a:rPr kumimoji="1" lang="ja-JP" altLang="en-US" sz="1100"/>
            <a:t>関東：ｍｖ＝</a:t>
          </a:r>
          <a:r>
            <a:rPr kumimoji="1" lang="en-US" altLang="ja-JP" sz="1100"/>
            <a:t>1/</a:t>
          </a:r>
          <a:r>
            <a:rPr kumimoji="1" lang="ja-JP" altLang="en-US" sz="1100"/>
            <a:t>（</a:t>
          </a:r>
          <a:r>
            <a:rPr kumimoji="1" lang="en-US" altLang="ja-JP" sz="1100"/>
            <a:t>52</a:t>
          </a:r>
          <a:r>
            <a:rPr kumimoji="1" lang="ja-JP" altLang="en-US" sz="1100"/>
            <a:t>ｃ）</a:t>
          </a:r>
          <a:endParaRPr kumimoji="1" lang="en-US" altLang="ja-JP" sz="1100"/>
        </a:p>
        <a:p>
          <a:pPr algn="l"/>
          <a:r>
            <a:rPr kumimoji="1" lang="ja-JP" altLang="en-US" sz="1100"/>
            <a:t>関東以外：ｍｖ＝</a:t>
          </a:r>
          <a:r>
            <a:rPr kumimoji="1" lang="en-US" altLang="ja-JP" sz="1100"/>
            <a:t>1/</a:t>
          </a:r>
          <a:r>
            <a:rPr kumimoji="1" lang="ja-JP" altLang="en-US" sz="1100"/>
            <a:t>（</a:t>
          </a:r>
          <a:r>
            <a:rPr kumimoji="1" lang="en-US" altLang="ja-JP" sz="1100"/>
            <a:t>80</a:t>
          </a:r>
          <a:r>
            <a:rPr kumimoji="1" lang="ja-JP" altLang="en-US" sz="1100"/>
            <a:t>ｃ）</a:t>
          </a:r>
        </a:p>
      </xdr:txBody>
    </xdr:sp>
    <xdr:clientData/>
  </xdr:twoCellAnchor>
  <xdr:oneCellAnchor>
    <xdr:from>
      <xdr:col>1</xdr:col>
      <xdr:colOff>173356</xdr:colOff>
      <xdr:row>35</xdr:row>
      <xdr:rowOff>123825</xdr:rowOff>
    </xdr:from>
    <xdr:ext cx="794384" cy="251459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79D59281-0AEF-AFF9-194D-897079D8A8E9}"/>
            </a:ext>
          </a:extLst>
        </xdr:cNvPr>
        <xdr:cNvSpPr txBox="1"/>
      </xdr:nvSpPr>
      <xdr:spPr>
        <a:xfrm>
          <a:off x="782956" y="6124575"/>
          <a:ext cx="794384" cy="25145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650">
              <a:solidFill>
                <a:srgbClr val="FF0000"/>
              </a:solidFill>
            </a:rPr>
            <a:t>基礎根切底深度</a:t>
          </a:r>
        </a:p>
      </xdr:txBody>
    </xdr:sp>
    <xdr:clientData/>
  </xdr:oneCellAnchor>
  <xdr:twoCellAnchor editAs="oneCell">
    <xdr:from>
      <xdr:col>11</xdr:col>
      <xdr:colOff>485380</xdr:colOff>
      <xdr:row>165</xdr:row>
      <xdr:rowOff>7620</xdr:rowOff>
    </xdr:from>
    <xdr:to>
      <xdr:col>20</xdr:col>
      <xdr:colOff>151797</xdr:colOff>
      <xdr:row>166</xdr:row>
      <xdr:rowOff>137159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F2FEBFF6-7399-1B2E-1250-2B04844D8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90980" y="28639770"/>
          <a:ext cx="5152817" cy="29717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157</xdr:row>
      <xdr:rowOff>19050</xdr:rowOff>
    </xdr:from>
    <xdr:to>
      <xdr:col>9</xdr:col>
      <xdr:colOff>535305</xdr:colOff>
      <xdr:row>163</xdr:row>
      <xdr:rowOff>54050</xdr:rowOff>
    </xdr:to>
    <xdr:pic>
      <xdr:nvPicPr>
        <xdr:cNvPr id="107" name="図 106">
          <a:extLst>
            <a:ext uri="{FF2B5EF4-FFF2-40B4-BE49-F238E27FC236}">
              <a16:creationId xmlns:a16="http://schemas.microsoft.com/office/drawing/2014/main" id="{D0D015D0-2196-D386-DAF9-5D656BD09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4375" y="27279600"/>
          <a:ext cx="5307330" cy="1067510"/>
        </a:xfrm>
        <a:prstGeom prst="rect">
          <a:avLst/>
        </a:prstGeom>
      </xdr:spPr>
    </xdr:pic>
    <xdr:clientData/>
  </xdr:twoCellAnchor>
  <xdr:twoCellAnchor>
    <xdr:from>
      <xdr:col>1</xdr:col>
      <xdr:colOff>26670</xdr:colOff>
      <xdr:row>156</xdr:row>
      <xdr:rowOff>152400</xdr:rowOff>
    </xdr:from>
    <xdr:to>
      <xdr:col>9</xdr:col>
      <xdr:colOff>552450</xdr:colOff>
      <xdr:row>160</xdr:row>
      <xdr:rowOff>85725</xdr:rowOff>
    </xdr:to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A5C547CA-63E6-40E1-91F0-CB957B78547C}"/>
            </a:ext>
          </a:extLst>
        </xdr:cNvPr>
        <xdr:cNvSpPr/>
      </xdr:nvSpPr>
      <xdr:spPr bwMode="auto">
        <a:xfrm>
          <a:off x="636270" y="27241500"/>
          <a:ext cx="5402580" cy="61912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430529</xdr:colOff>
      <xdr:row>164</xdr:row>
      <xdr:rowOff>125730</xdr:rowOff>
    </xdr:from>
    <xdr:to>
      <xdr:col>18</xdr:col>
      <xdr:colOff>9524</xdr:colOff>
      <xdr:row>167</xdr:row>
      <xdr:rowOff>15240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BDFD4551-BF73-45E4-9C8F-733472F03C28}"/>
            </a:ext>
          </a:extLst>
        </xdr:cNvPr>
        <xdr:cNvSpPr/>
      </xdr:nvSpPr>
      <xdr:spPr bwMode="auto">
        <a:xfrm>
          <a:off x="7136129" y="28586430"/>
          <a:ext cx="3846195" cy="40386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163830</xdr:colOff>
      <xdr:row>157</xdr:row>
      <xdr:rowOff>72390</xdr:rowOff>
    </xdr:from>
    <xdr:ext cx="1418593" cy="242374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49833815-D95C-E439-E306-5BAAA1B517D2}"/>
            </a:ext>
          </a:extLst>
        </xdr:cNvPr>
        <xdr:cNvSpPr txBox="1"/>
      </xdr:nvSpPr>
      <xdr:spPr>
        <a:xfrm>
          <a:off x="773430" y="27332940"/>
          <a:ext cx="1418593" cy="24237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考察等、コメント入力可能</a:t>
          </a:r>
        </a:p>
      </xdr:txBody>
    </xdr:sp>
    <xdr:clientData/>
  </xdr:oneCellAnchor>
  <xdr:oneCellAnchor>
    <xdr:from>
      <xdr:col>11</xdr:col>
      <xdr:colOff>521970</xdr:colOff>
      <xdr:row>165</xdr:row>
      <xdr:rowOff>38100</xdr:rowOff>
    </xdr:from>
    <xdr:ext cx="1281569" cy="225703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730D6C20-FCBF-4141-B0CF-B85794EEE618}"/>
            </a:ext>
          </a:extLst>
        </xdr:cNvPr>
        <xdr:cNvSpPr txBox="1"/>
      </xdr:nvSpPr>
      <xdr:spPr>
        <a:xfrm>
          <a:off x="7227570" y="28670250"/>
          <a:ext cx="1281569" cy="22570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</a:rPr>
            <a:t>考察等、コメント入力可能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16368</xdr:col>
      <xdr:colOff>96098</xdr:colOff>
      <xdr:row>39</xdr:row>
      <xdr:rowOff>113845</xdr:rowOff>
    </xdr:from>
    <xdr:to>
      <xdr:col>16370</xdr:col>
      <xdr:colOff>418629</xdr:colOff>
      <xdr:row>46</xdr:row>
      <xdr:rowOff>32305</xdr:rowOff>
    </xdr:to>
    <xdr:sp macro="" textlink="">
      <xdr:nvSpPr>
        <xdr:cNvPr id="2" name="L 字 1">
          <a:extLst>
            <a:ext uri="{FF2B5EF4-FFF2-40B4-BE49-F238E27FC236}">
              <a16:creationId xmlns:a16="http://schemas.microsoft.com/office/drawing/2014/main" id="{D5A302BB-E6EA-430A-BA0F-CF8BE06B2B4C}"/>
            </a:ext>
          </a:extLst>
        </xdr:cNvPr>
        <xdr:cNvSpPr/>
      </xdr:nvSpPr>
      <xdr:spPr bwMode="auto">
        <a:xfrm>
          <a:off x="10388607198" y="7111545"/>
          <a:ext cx="1592531" cy="1163060"/>
        </a:xfrm>
        <a:prstGeom prst="corner">
          <a:avLst>
            <a:gd name="adj1" fmla="val 40339"/>
            <a:gd name="adj2" fmla="val 473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2692</xdr:colOff>
      <xdr:row>28</xdr:row>
      <xdr:rowOff>17435</xdr:rowOff>
    </xdr:from>
    <xdr:to>
      <xdr:col>29</xdr:col>
      <xdr:colOff>177510</xdr:colOff>
      <xdr:row>32</xdr:row>
      <xdr:rowOff>103909</xdr:rowOff>
    </xdr:to>
    <xdr:sp macro="" textlink="">
      <xdr:nvSpPr>
        <xdr:cNvPr id="13648" name="Line 28">
          <a:extLst>
            <a:ext uri="{FF2B5EF4-FFF2-40B4-BE49-F238E27FC236}">
              <a16:creationId xmlns:a16="http://schemas.microsoft.com/office/drawing/2014/main" id="{00000000-0008-0000-0500-000050350000}"/>
            </a:ext>
          </a:extLst>
        </xdr:cNvPr>
        <xdr:cNvSpPr>
          <a:spLocks noChangeShapeType="1"/>
        </xdr:cNvSpPr>
      </xdr:nvSpPr>
      <xdr:spPr bwMode="auto">
        <a:xfrm flipH="1" flipV="1">
          <a:off x="5059601" y="4321003"/>
          <a:ext cx="1213909" cy="588701"/>
        </a:xfrm>
        <a:prstGeom prst="line">
          <a:avLst/>
        </a:prstGeom>
        <a:noFill/>
        <a:ln w="6350">
          <a:solidFill>
            <a:srgbClr val="FF0000"/>
          </a:solidFill>
          <a:prstDash val="sysDot"/>
          <a:round/>
          <a:headEnd type="arrow" w="sm" len="med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20136</xdr:colOff>
      <xdr:row>28</xdr:row>
      <xdr:rowOff>30307</xdr:rowOff>
    </xdr:from>
    <xdr:to>
      <xdr:col>29</xdr:col>
      <xdr:colOff>173181</xdr:colOff>
      <xdr:row>32</xdr:row>
      <xdr:rowOff>103142</xdr:rowOff>
    </xdr:to>
    <xdr:sp macro="" textlink="">
      <xdr:nvSpPr>
        <xdr:cNvPr id="13649" name="Line 29">
          <a:extLst>
            <a:ext uri="{FF2B5EF4-FFF2-40B4-BE49-F238E27FC236}">
              <a16:creationId xmlns:a16="http://schemas.microsoft.com/office/drawing/2014/main" id="{00000000-0008-0000-0500-000051350000}"/>
            </a:ext>
          </a:extLst>
        </xdr:cNvPr>
        <xdr:cNvSpPr>
          <a:spLocks noChangeShapeType="1"/>
        </xdr:cNvSpPr>
      </xdr:nvSpPr>
      <xdr:spPr bwMode="auto">
        <a:xfrm flipH="1">
          <a:off x="5077045" y="4333875"/>
          <a:ext cx="1192136" cy="575062"/>
        </a:xfrm>
        <a:prstGeom prst="line">
          <a:avLst/>
        </a:prstGeom>
        <a:noFill/>
        <a:ln w="6350">
          <a:solidFill>
            <a:srgbClr val="FF0000"/>
          </a:solidFill>
          <a:prstDash val="sysDot"/>
          <a:round/>
          <a:headEnd type="arrow" w="sm" len="med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113690</xdr:colOff>
      <xdr:row>64</xdr:row>
      <xdr:rowOff>6822</xdr:rowOff>
    </xdr:from>
    <xdr:ext cx="2756263" cy="9144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3BE42D-5F3A-4879-8942-FD7A0996C50B}"/>
            </a:ext>
          </a:extLst>
        </xdr:cNvPr>
        <xdr:cNvSpPr txBox="1"/>
      </xdr:nvSpPr>
      <xdr:spPr>
        <a:xfrm>
          <a:off x="3963104" y="9098270"/>
          <a:ext cx="2756263" cy="914401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600">
              <a:latin typeface="+mn-ea"/>
              <a:ea typeface="+mn-ea"/>
            </a:rPr>
            <a:t>〈</a:t>
          </a:r>
          <a:r>
            <a:rPr kumimoji="1" lang="ja-JP" altLang="en-US" sz="600">
              <a:latin typeface="+mn-ea"/>
              <a:ea typeface="+mn-ea"/>
            </a:rPr>
            <a:t>評価について</a:t>
          </a:r>
          <a:r>
            <a:rPr kumimoji="1" lang="en-US" altLang="ja-JP" sz="600">
              <a:latin typeface="+mn-ea"/>
              <a:ea typeface="+mn-ea"/>
            </a:rPr>
            <a:t>〉</a:t>
          </a:r>
        </a:p>
        <a:p>
          <a:endParaRPr kumimoji="1" lang="en-US" altLang="ja-JP" sz="300">
            <a:latin typeface="+mn-ea"/>
            <a:ea typeface="+mn-ea"/>
          </a:endParaRPr>
        </a:p>
        <a:p>
          <a:r>
            <a:rPr kumimoji="1" lang="ja-JP" altLang="en-US" sz="600">
              <a:latin typeface="+mn-ea"/>
              <a:ea typeface="+mn-ea"/>
            </a:rPr>
            <a:t>スウェーデン式サウンディング試験による土質は推定であることから、砂質土は安全側に粘性土として検討。</a:t>
          </a:r>
        </a:p>
        <a:p>
          <a:r>
            <a:rPr kumimoji="1" lang="ja-JP" altLang="en-US" sz="600">
              <a:latin typeface="+mn-ea"/>
              <a:ea typeface="+mn-ea"/>
            </a:rPr>
            <a:t>圧密沈下の検討対象は自沈層とし、自沈層を正規圧密状態と仮定する。</a:t>
          </a:r>
          <a:endParaRPr kumimoji="1" lang="en-US" altLang="ja-JP" sz="600">
            <a:latin typeface="+mn-ea"/>
            <a:ea typeface="+mn-ea"/>
          </a:endParaRPr>
        </a:p>
        <a:p>
          <a:r>
            <a:rPr kumimoji="1" lang="ja-JP" altLang="en-US" sz="600">
              <a:latin typeface="+mn-ea"/>
              <a:ea typeface="+mn-ea"/>
            </a:rPr>
            <a:t>よって、増加応力分について沈下量計算を行う。</a:t>
          </a:r>
        </a:p>
        <a:p>
          <a:r>
            <a:rPr kumimoji="1" lang="ja-JP" altLang="en-US" sz="600">
              <a:latin typeface="+mn-ea"/>
              <a:ea typeface="+mn-ea"/>
            </a:rPr>
            <a:t>沈下量は許容沈下量の</a:t>
          </a:r>
          <a:r>
            <a:rPr kumimoji="1" lang="en-US" altLang="ja-JP" sz="600">
              <a:latin typeface="+mn-ea"/>
              <a:ea typeface="+mn-ea"/>
            </a:rPr>
            <a:t>10cm</a:t>
          </a:r>
          <a:r>
            <a:rPr kumimoji="1" lang="ja-JP" altLang="en-US" sz="600">
              <a:latin typeface="+mn-ea"/>
              <a:ea typeface="+mn-ea"/>
            </a:rPr>
            <a:t>、傾斜角は</a:t>
          </a:r>
          <a:r>
            <a:rPr kumimoji="1" lang="en-US" altLang="ja-JP" sz="600">
              <a:latin typeface="+mn-ea"/>
              <a:ea typeface="+mn-ea"/>
            </a:rPr>
            <a:t>3/1000</a:t>
          </a:r>
          <a:r>
            <a:rPr kumimoji="1" lang="ja-JP" altLang="en-US" sz="600">
              <a:latin typeface="+mn-ea"/>
              <a:ea typeface="+mn-ea"/>
            </a:rPr>
            <a:t>以下を</a:t>
          </a:r>
          <a:r>
            <a:rPr kumimoji="1" lang="en-US" altLang="ja-JP" sz="600">
              <a:latin typeface="+mn-ea"/>
              <a:ea typeface="+mn-ea"/>
            </a:rPr>
            <a:t>OK</a:t>
          </a:r>
          <a:r>
            <a:rPr kumimoji="1" lang="ja-JP" altLang="en-US" sz="600">
              <a:latin typeface="+mn-ea"/>
              <a:ea typeface="+mn-ea"/>
            </a:rPr>
            <a:t>とする。</a:t>
          </a:r>
        </a:p>
        <a:p>
          <a:endParaRPr kumimoji="1" lang="ja-JP" altLang="en-US" sz="400">
            <a:latin typeface="+mn-ea"/>
            <a:ea typeface="+mn-ea"/>
          </a:endParaRPr>
        </a:p>
        <a:p>
          <a:r>
            <a:rPr kumimoji="1" lang="en-US" altLang="ja-JP" sz="600">
              <a:latin typeface="+mn-ea"/>
              <a:ea typeface="+mn-ea"/>
            </a:rPr>
            <a:t>※Nsw150</a:t>
          </a:r>
          <a:r>
            <a:rPr kumimoji="1" lang="ja-JP" altLang="en-US" sz="600">
              <a:latin typeface="+mn-ea"/>
              <a:ea typeface="+mn-ea"/>
            </a:rPr>
            <a:t>を超える数値は</a:t>
          </a:r>
          <a:r>
            <a:rPr kumimoji="1" lang="en-US" altLang="ja-JP" sz="600">
              <a:latin typeface="+mn-ea"/>
              <a:ea typeface="+mn-ea"/>
            </a:rPr>
            <a:t>150</a:t>
          </a:r>
          <a:r>
            <a:rPr kumimoji="1" lang="ja-JP" altLang="en-US" sz="600">
              <a:latin typeface="+mn-ea"/>
              <a:ea typeface="+mn-ea"/>
            </a:rPr>
            <a:t>としています。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261657</xdr:colOff>
      <xdr:row>73</xdr:row>
      <xdr:rowOff>39781</xdr:rowOff>
    </xdr:from>
    <xdr:to>
      <xdr:col>14</xdr:col>
      <xdr:colOff>344581</xdr:colOff>
      <xdr:row>84</xdr:row>
      <xdr:rowOff>18490</xdr:rowOff>
    </xdr:to>
    <xdr:grpSp>
      <xdr:nvGrpSpPr>
        <xdr:cNvPr id="5557" name="Group 177">
          <a:extLst>
            <a:ext uri="{FF2B5EF4-FFF2-40B4-BE49-F238E27FC236}">
              <a16:creationId xmlns:a16="http://schemas.microsoft.com/office/drawing/2014/main" id="{00000000-0008-0000-0700-0000B5150000}"/>
            </a:ext>
          </a:extLst>
        </xdr:cNvPr>
        <xdr:cNvGrpSpPr>
          <a:grpSpLocks/>
        </xdr:cNvGrpSpPr>
      </xdr:nvGrpSpPr>
      <xdr:grpSpPr bwMode="auto">
        <a:xfrm>
          <a:off x="634183" y="12540522"/>
          <a:ext cx="7724536" cy="2018899"/>
          <a:chOff x="71" y="1308"/>
          <a:chExt cx="607" cy="203"/>
        </a:xfrm>
      </xdr:grpSpPr>
      <xdr:pic>
        <xdr:nvPicPr>
          <xdr:cNvPr id="5559" name="Picture 87">
            <a:extLst>
              <a:ext uri="{FF2B5EF4-FFF2-40B4-BE49-F238E27FC236}">
                <a16:creationId xmlns:a16="http://schemas.microsoft.com/office/drawing/2014/main" id="{00000000-0008-0000-0700-0000B7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" y="1308"/>
            <a:ext cx="607" cy="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560" name="Picture 33">
            <a:extLst>
              <a:ext uri="{FF2B5EF4-FFF2-40B4-BE49-F238E27FC236}">
                <a16:creationId xmlns:a16="http://schemas.microsoft.com/office/drawing/2014/main" id="{00000000-0008-0000-0700-0000B8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1" y="1339"/>
            <a:ext cx="163" cy="15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5206" name="Text Box 86">
            <a:extLst>
              <a:ext uri="{FF2B5EF4-FFF2-40B4-BE49-F238E27FC236}">
                <a16:creationId xmlns:a16="http://schemas.microsoft.com/office/drawing/2014/main" id="{00000000-0008-0000-0700-000056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" y="1413"/>
            <a:ext cx="321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※ｍ又はｎが3を超える場合は、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∞として表に該当する値を採用する。</a:t>
            </a:r>
            <a:endParaRPr lang="ja-JP" altLang="en-US"/>
          </a:p>
        </xdr:txBody>
      </xdr:sp>
      <xdr:pic>
        <xdr:nvPicPr>
          <xdr:cNvPr id="5562" name="Picture 176">
            <a:extLst>
              <a:ext uri="{FF2B5EF4-FFF2-40B4-BE49-F238E27FC236}">
                <a16:creationId xmlns:a16="http://schemas.microsoft.com/office/drawing/2014/main" id="{00000000-0008-0000-0700-0000BA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" y="1336"/>
            <a:ext cx="410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347381</xdr:colOff>
          <xdr:row>4</xdr:row>
          <xdr:rowOff>151279</xdr:rowOff>
        </xdr:from>
        <xdr:to>
          <xdr:col>26</xdr:col>
          <xdr:colOff>440727</xdr:colOff>
          <xdr:row>14</xdr:row>
          <xdr:rowOff>133910</xdr:rowOff>
        </xdr:to>
        <xdr:pic>
          <xdr:nvPicPr>
            <xdr:cNvPr id="5558" name="Picture 178">
              <a:extLst>
                <a:ext uri="{FF2B5EF4-FFF2-40B4-BE49-F238E27FC236}">
                  <a16:creationId xmlns:a16="http://schemas.microsoft.com/office/drawing/2014/main" id="{00000000-0008-0000-0700-0000B61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沈下検討書!$V$4:$AD$9" spid="_x0000_s10492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149352" y="846044"/>
              <a:ext cx="2819960" cy="187642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350520</xdr:colOff>
          <xdr:row>4</xdr:row>
          <xdr:rowOff>152400</xdr:rowOff>
        </xdr:from>
        <xdr:to>
          <xdr:col>26</xdr:col>
          <xdr:colOff>438150</xdr:colOff>
          <xdr:row>14</xdr:row>
          <xdr:rowOff>133350</xdr:rowOff>
        </xdr:to>
        <xdr:pic>
          <xdr:nvPicPr>
            <xdr:cNvPr id="104674" name="Picture 178">
              <a:extLst>
                <a:ext uri="{FF2B5EF4-FFF2-40B4-BE49-F238E27FC236}">
                  <a16:creationId xmlns:a16="http://schemas.microsoft.com/office/drawing/2014/main" id="{722F9E01-7B8C-2B6B-009E-73581AF40C7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沈下検討書!$V$4:$AD$9" spid="_x0000_s10492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0172700" y="853440"/>
              <a:ext cx="2491740" cy="18516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261657</xdr:colOff>
      <xdr:row>73</xdr:row>
      <xdr:rowOff>39781</xdr:rowOff>
    </xdr:from>
    <xdr:to>
      <xdr:col>14</xdr:col>
      <xdr:colOff>344581</xdr:colOff>
      <xdr:row>84</xdr:row>
      <xdr:rowOff>18490</xdr:rowOff>
    </xdr:to>
    <xdr:grpSp>
      <xdr:nvGrpSpPr>
        <xdr:cNvPr id="8498" name="Group 42">
          <a:extLst>
            <a:ext uri="{FF2B5EF4-FFF2-40B4-BE49-F238E27FC236}">
              <a16:creationId xmlns:a16="http://schemas.microsoft.com/office/drawing/2014/main" id="{00000000-0008-0000-0800-000032210000}"/>
            </a:ext>
          </a:extLst>
        </xdr:cNvPr>
        <xdr:cNvGrpSpPr>
          <a:grpSpLocks/>
        </xdr:cNvGrpSpPr>
      </xdr:nvGrpSpPr>
      <xdr:grpSpPr bwMode="auto">
        <a:xfrm>
          <a:off x="633425" y="12400300"/>
          <a:ext cx="3953444" cy="1997423"/>
          <a:chOff x="71" y="1308"/>
          <a:chExt cx="607" cy="203"/>
        </a:xfrm>
      </xdr:grpSpPr>
      <xdr:pic>
        <xdr:nvPicPr>
          <xdr:cNvPr id="8500" name="Picture 43">
            <a:extLst>
              <a:ext uri="{FF2B5EF4-FFF2-40B4-BE49-F238E27FC236}">
                <a16:creationId xmlns:a16="http://schemas.microsoft.com/office/drawing/2014/main" id="{00000000-0008-0000-0800-0000342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" y="1308"/>
            <a:ext cx="607" cy="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501" name="Picture 44">
            <a:extLst>
              <a:ext uri="{FF2B5EF4-FFF2-40B4-BE49-F238E27FC236}">
                <a16:creationId xmlns:a16="http://schemas.microsoft.com/office/drawing/2014/main" id="{00000000-0008-0000-0800-0000352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1" y="1339"/>
            <a:ext cx="163" cy="15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237" name="Text Box 45">
            <a:extLst>
              <a:ext uri="{FF2B5EF4-FFF2-40B4-BE49-F238E27FC236}">
                <a16:creationId xmlns:a16="http://schemas.microsoft.com/office/drawing/2014/main" id="{00000000-0008-0000-0800-00002D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" y="1413"/>
            <a:ext cx="321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※ｍ又はｎが3を超える場合は、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∞として表に該当する値を採用する。</a:t>
            </a:r>
            <a:endParaRPr lang="ja-JP" altLang="en-US"/>
          </a:p>
        </xdr:txBody>
      </xdr:sp>
      <xdr:pic>
        <xdr:nvPicPr>
          <xdr:cNvPr id="8503" name="Picture 46">
            <a:extLst>
              <a:ext uri="{FF2B5EF4-FFF2-40B4-BE49-F238E27FC236}">
                <a16:creationId xmlns:a16="http://schemas.microsoft.com/office/drawing/2014/main" id="{00000000-0008-0000-0800-0000372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" y="1336"/>
            <a:ext cx="410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239244</xdr:colOff>
          <xdr:row>4</xdr:row>
          <xdr:rowOff>116541</xdr:rowOff>
        </xdr:from>
        <xdr:to>
          <xdr:col>26</xdr:col>
          <xdr:colOff>322728</xdr:colOff>
          <xdr:row>14</xdr:row>
          <xdr:rowOff>106568</xdr:rowOff>
        </xdr:to>
        <xdr:pic>
          <xdr:nvPicPr>
            <xdr:cNvPr id="8499" name="Picture 47">
              <a:extLst>
                <a:ext uri="{FF2B5EF4-FFF2-40B4-BE49-F238E27FC236}">
                  <a16:creationId xmlns:a16="http://schemas.microsoft.com/office/drawing/2014/main" id="{00000000-0008-0000-0800-00003321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沈下検討書!$V$4:$AD$9" spid="_x0000_s15483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041215" y="811306"/>
              <a:ext cx="2817719" cy="1887631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261657</xdr:colOff>
      <xdr:row>73</xdr:row>
      <xdr:rowOff>39781</xdr:rowOff>
    </xdr:from>
    <xdr:to>
      <xdr:col>14</xdr:col>
      <xdr:colOff>344581</xdr:colOff>
      <xdr:row>84</xdr:row>
      <xdr:rowOff>18490</xdr:rowOff>
    </xdr:to>
    <xdr:grpSp>
      <xdr:nvGrpSpPr>
        <xdr:cNvPr id="19721" name="Group 1">
          <a:extLst>
            <a:ext uri="{FF2B5EF4-FFF2-40B4-BE49-F238E27FC236}">
              <a16:creationId xmlns:a16="http://schemas.microsoft.com/office/drawing/2014/main" id="{00000000-0008-0000-0900-0000094D0000}"/>
            </a:ext>
          </a:extLst>
        </xdr:cNvPr>
        <xdr:cNvGrpSpPr>
          <a:grpSpLocks/>
        </xdr:cNvGrpSpPr>
      </xdr:nvGrpSpPr>
      <xdr:grpSpPr bwMode="auto">
        <a:xfrm>
          <a:off x="632469" y="12720455"/>
          <a:ext cx="3936242" cy="2044888"/>
          <a:chOff x="71" y="1308"/>
          <a:chExt cx="607" cy="203"/>
        </a:xfrm>
      </xdr:grpSpPr>
      <xdr:pic>
        <xdr:nvPicPr>
          <xdr:cNvPr id="19723" name="Picture 2">
            <a:extLst>
              <a:ext uri="{FF2B5EF4-FFF2-40B4-BE49-F238E27FC236}">
                <a16:creationId xmlns:a16="http://schemas.microsoft.com/office/drawing/2014/main" id="{00000000-0008-0000-0900-00000B4D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" y="1308"/>
            <a:ext cx="607" cy="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724" name="Picture 3">
            <a:extLst>
              <a:ext uri="{FF2B5EF4-FFF2-40B4-BE49-F238E27FC236}">
                <a16:creationId xmlns:a16="http://schemas.microsoft.com/office/drawing/2014/main" id="{00000000-0008-0000-0900-00000C4D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1" y="1339"/>
            <a:ext cx="163" cy="15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9460" name="Text Box 4">
            <a:extLst>
              <a:ext uri="{FF2B5EF4-FFF2-40B4-BE49-F238E27FC236}">
                <a16:creationId xmlns:a16="http://schemas.microsoft.com/office/drawing/2014/main" id="{00000000-0008-0000-0900-000004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" y="1413"/>
            <a:ext cx="321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※ｍ又はｎが3を超える場合は、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∞として表に該当する値を採用する。</a:t>
            </a:r>
            <a:endParaRPr lang="ja-JP" altLang="en-US"/>
          </a:p>
        </xdr:txBody>
      </xdr:sp>
      <xdr:pic>
        <xdr:nvPicPr>
          <xdr:cNvPr id="19726" name="Picture 5">
            <a:extLst>
              <a:ext uri="{FF2B5EF4-FFF2-40B4-BE49-F238E27FC236}">
                <a16:creationId xmlns:a16="http://schemas.microsoft.com/office/drawing/2014/main" id="{00000000-0008-0000-0900-00000E4D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" y="1336"/>
            <a:ext cx="410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284629</xdr:colOff>
          <xdr:row>5</xdr:row>
          <xdr:rowOff>79003</xdr:rowOff>
        </xdr:from>
        <xdr:to>
          <xdr:col>26</xdr:col>
          <xdr:colOff>358588</xdr:colOff>
          <xdr:row>15</xdr:row>
          <xdr:rowOff>86175</xdr:rowOff>
        </xdr:to>
        <xdr:pic>
          <xdr:nvPicPr>
            <xdr:cNvPr id="19722" name="Picture 6">
              <a:extLst>
                <a:ext uri="{FF2B5EF4-FFF2-40B4-BE49-F238E27FC236}">
                  <a16:creationId xmlns:a16="http://schemas.microsoft.com/office/drawing/2014/main" id="{00000000-0008-0000-0900-00000A4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沈下検討書!$V$4:$AD$9" spid="_x0000_s16709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086600" y="953062"/>
              <a:ext cx="2808194" cy="188595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261657</xdr:colOff>
      <xdr:row>73</xdr:row>
      <xdr:rowOff>39781</xdr:rowOff>
    </xdr:from>
    <xdr:to>
      <xdr:col>14</xdr:col>
      <xdr:colOff>344581</xdr:colOff>
      <xdr:row>84</xdr:row>
      <xdr:rowOff>18490</xdr:rowOff>
    </xdr:to>
    <xdr:grpSp>
      <xdr:nvGrpSpPr>
        <xdr:cNvPr id="10541" name="Group 37">
          <a:extLst>
            <a:ext uri="{FF2B5EF4-FFF2-40B4-BE49-F238E27FC236}">
              <a16:creationId xmlns:a16="http://schemas.microsoft.com/office/drawing/2014/main" id="{00000000-0008-0000-0A00-00002D290000}"/>
            </a:ext>
          </a:extLst>
        </xdr:cNvPr>
        <xdr:cNvGrpSpPr>
          <a:grpSpLocks/>
        </xdr:cNvGrpSpPr>
      </xdr:nvGrpSpPr>
      <xdr:grpSpPr bwMode="auto">
        <a:xfrm>
          <a:off x="632469" y="12720455"/>
          <a:ext cx="3936242" cy="2044888"/>
          <a:chOff x="71" y="1308"/>
          <a:chExt cx="607" cy="203"/>
        </a:xfrm>
      </xdr:grpSpPr>
      <xdr:pic>
        <xdr:nvPicPr>
          <xdr:cNvPr id="10543" name="Picture 38">
            <a:extLst>
              <a:ext uri="{FF2B5EF4-FFF2-40B4-BE49-F238E27FC236}">
                <a16:creationId xmlns:a16="http://schemas.microsoft.com/office/drawing/2014/main" id="{00000000-0008-0000-0A00-00002F29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" y="1308"/>
            <a:ext cx="607" cy="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544" name="Picture 39">
            <a:extLst>
              <a:ext uri="{FF2B5EF4-FFF2-40B4-BE49-F238E27FC236}">
                <a16:creationId xmlns:a16="http://schemas.microsoft.com/office/drawing/2014/main" id="{00000000-0008-0000-0A00-00003029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1" y="1339"/>
            <a:ext cx="163" cy="15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0280" name="Text Box 40">
            <a:extLst>
              <a:ext uri="{FF2B5EF4-FFF2-40B4-BE49-F238E27FC236}">
                <a16:creationId xmlns:a16="http://schemas.microsoft.com/office/drawing/2014/main" id="{00000000-0008-0000-0A00-000028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" y="1413"/>
            <a:ext cx="321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※ｍ又はｎが3を超える場合は、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∞として表に該当する値を採用する。</a:t>
            </a:r>
            <a:endParaRPr lang="ja-JP" altLang="en-US"/>
          </a:p>
        </xdr:txBody>
      </xdr:sp>
      <xdr:pic>
        <xdr:nvPicPr>
          <xdr:cNvPr id="10546" name="Picture 41">
            <a:extLst>
              <a:ext uri="{FF2B5EF4-FFF2-40B4-BE49-F238E27FC236}">
                <a16:creationId xmlns:a16="http://schemas.microsoft.com/office/drawing/2014/main" id="{00000000-0008-0000-0A00-00003229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" y="1336"/>
            <a:ext cx="410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29695</xdr:colOff>
          <xdr:row>6</xdr:row>
          <xdr:rowOff>21851</xdr:rowOff>
        </xdr:from>
        <xdr:to>
          <xdr:col>26</xdr:col>
          <xdr:colOff>115420</xdr:colOff>
          <xdr:row>16</xdr:row>
          <xdr:rowOff>36419</xdr:rowOff>
        </xdr:to>
        <xdr:pic>
          <xdr:nvPicPr>
            <xdr:cNvPr id="10542" name="Picture 42">
              <a:extLst>
                <a:ext uri="{FF2B5EF4-FFF2-40B4-BE49-F238E27FC236}">
                  <a16:creationId xmlns:a16="http://schemas.microsoft.com/office/drawing/2014/main" id="{00000000-0008-0000-0A00-00002E2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沈下検討書!$V$4:$AD$9" spid="_x0000_s16608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31666" y="1075204"/>
              <a:ext cx="2819960" cy="188595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447675</xdr:colOff>
      <xdr:row>8</xdr:row>
      <xdr:rowOff>104775</xdr:rowOff>
    </xdr:from>
    <xdr:to>
      <xdr:col>15</xdr:col>
      <xdr:colOff>548640</xdr:colOff>
      <xdr:row>9</xdr:row>
      <xdr:rowOff>133350</xdr:rowOff>
    </xdr:to>
    <xdr:sp macro="" textlink="">
      <xdr:nvSpPr>
        <xdr:cNvPr id="11609" name="Text Box 26">
          <a:extLst>
            <a:ext uri="{FF2B5EF4-FFF2-40B4-BE49-F238E27FC236}">
              <a16:creationId xmlns:a16="http://schemas.microsoft.com/office/drawing/2014/main" id="{00000000-0008-0000-0B00-0000592D0000}"/>
            </a:ext>
          </a:extLst>
        </xdr:cNvPr>
        <xdr:cNvSpPr txBox="1">
          <a:spLocks noChangeArrowheads="1"/>
        </xdr:cNvSpPr>
      </xdr:nvSpPr>
      <xdr:spPr bwMode="auto">
        <a:xfrm>
          <a:off x="5895975" y="1524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261657</xdr:colOff>
      <xdr:row>73</xdr:row>
      <xdr:rowOff>39781</xdr:rowOff>
    </xdr:from>
    <xdr:to>
      <xdr:col>14</xdr:col>
      <xdr:colOff>344581</xdr:colOff>
      <xdr:row>84</xdr:row>
      <xdr:rowOff>18490</xdr:rowOff>
    </xdr:to>
    <xdr:grpSp>
      <xdr:nvGrpSpPr>
        <xdr:cNvPr id="11610" name="Group 38">
          <a:extLst>
            <a:ext uri="{FF2B5EF4-FFF2-40B4-BE49-F238E27FC236}">
              <a16:creationId xmlns:a16="http://schemas.microsoft.com/office/drawing/2014/main" id="{00000000-0008-0000-0B00-00005A2D0000}"/>
            </a:ext>
          </a:extLst>
        </xdr:cNvPr>
        <xdr:cNvGrpSpPr>
          <a:grpSpLocks/>
        </xdr:cNvGrpSpPr>
      </xdr:nvGrpSpPr>
      <xdr:grpSpPr bwMode="auto">
        <a:xfrm>
          <a:off x="632469" y="12720455"/>
          <a:ext cx="3936242" cy="2044888"/>
          <a:chOff x="71" y="1308"/>
          <a:chExt cx="607" cy="203"/>
        </a:xfrm>
      </xdr:grpSpPr>
      <xdr:pic>
        <xdr:nvPicPr>
          <xdr:cNvPr id="11612" name="Picture 39">
            <a:extLst>
              <a:ext uri="{FF2B5EF4-FFF2-40B4-BE49-F238E27FC236}">
                <a16:creationId xmlns:a16="http://schemas.microsoft.com/office/drawing/2014/main" id="{00000000-0008-0000-0B00-00005C2D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" y="1308"/>
            <a:ext cx="607" cy="2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613" name="Picture 40">
            <a:extLst>
              <a:ext uri="{FF2B5EF4-FFF2-40B4-BE49-F238E27FC236}">
                <a16:creationId xmlns:a16="http://schemas.microsoft.com/office/drawing/2014/main" id="{00000000-0008-0000-0B00-00005D2D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1" y="1339"/>
            <a:ext cx="163" cy="15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1305" name="Text Box 41">
            <a:extLst>
              <a:ext uri="{FF2B5EF4-FFF2-40B4-BE49-F238E27FC236}">
                <a16:creationId xmlns:a16="http://schemas.microsoft.com/office/drawing/2014/main" id="{00000000-0008-0000-0B00-0000292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1" y="1413"/>
            <a:ext cx="321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※ｍ又はｎが3を超える場合は、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∞として表に該当する値を採用する。</a:t>
            </a:r>
            <a:endParaRPr lang="ja-JP" altLang="en-US"/>
          </a:p>
        </xdr:txBody>
      </xdr:sp>
      <xdr:pic>
        <xdr:nvPicPr>
          <xdr:cNvPr id="11615" name="Picture 42">
            <a:extLst>
              <a:ext uri="{FF2B5EF4-FFF2-40B4-BE49-F238E27FC236}">
                <a16:creationId xmlns:a16="http://schemas.microsoft.com/office/drawing/2014/main" id="{00000000-0008-0000-0B00-00005F2D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" y="1336"/>
            <a:ext cx="410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452718</xdr:colOff>
          <xdr:row>5</xdr:row>
          <xdr:rowOff>146797</xdr:rowOff>
        </xdr:from>
        <xdr:to>
          <xdr:col>26</xdr:col>
          <xdr:colOff>542253</xdr:colOff>
          <xdr:row>15</xdr:row>
          <xdr:rowOff>136600</xdr:rowOff>
        </xdr:to>
        <xdr:pic>
          <xdr:nvPicPr>
            <xdr:cNvPr id="11611" name="Picture 43">
              <a:extLst>
                <a:ext uri="{FF2B5EF4-FFF2-40B4-BE49-F238E27FC236}">
                  <a16:creationId xmlns:a16="http://schemas.microsoft.com/office/drawing/2014/main" id="{00000000-0008-0000-0B00-00005B2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沈下検討書!$V$4:$AD$9" spid="_x0000_s12723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254689" y="1020856"/>
              <a:ext cx="2819960" cy="1878106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24</xdr:row>
      <xdr:rowOff>85725</xdr:rowOff>
    </xdr:from>
    <xdr:to>
      <xdr:col>18</xdr:col>
      <xdr:colOff>428625</xdr:colOff>
      <xdr:row>28</xdr:row>
      <xdr:rowOff>104775</xdr:rowOff>
    </xdr:to>
    <xdr:grpSp>
      <xdr:nvGrpSpPr>
        <xdr:cNvPr id="8103" name="Group 31">
          <a:extLst>
            <a:ext uri="{FF2B5EF4-FFF2-40B4-BE49-F238E27FC236}">
              <a16:creationId xmlns:a16="http://schemas.microsoft.com/office/drawing/2014/main" id="{00000000-0008-0000-0E00-0000A71F0000}"/>
            </a:ext>
          </a:extLst>
        </xdr:cNvPr>
        <xdr:cNvGrpSpPr>
          <a:grpSpLocks/>
        </xdr:cNvGrpSpPr>
      </xdr:nvGrpSpPr>
      <xdr:grpSpPr bwMode="auto">
        <a:xfrm>
          <a:off x="3973830" y="4202430"/>
          <a:ext cx="4038600" cy="701040"/>
          <a:chOff x="471" y="441"/>
          <a:chExt cx="476" cy="74"/>
        </a:xfrm>
      </xdr:grpSpPr>
      <xdr:sp macro="" textlink="">
        <xdr:nvSpPr>
          <xdr:cNvPr id="7175" name="Text Box 7">
            <a:extLst>
              <a:ext uri="{FF2B5EF4-FFF2-40B4-BE49-F238E27FC236}">
                <a16:creationId xmlns:a16="http://schemas.microsoft.com/office/drawing/2014/main" id="{00000000-0008-0000-0E00-000007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1" y="441"/>
            <a:ext cx="476" cy="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</a:t>
            </a:r>
            <a:r>
              <a:rPr lang="ja-JP" altLang="en-US" sz="1100" b="0" i="0" u="none" strike="noStrike" baseline="-25000">
                <a:solidFill>
                  <a:srgbClr val="000000"/>
                </a:solidFill>
                <a:latin typeface="ＭＳ Ｐゴシック"/>
                <a:ea typeface="ＭＳ Ｐゴシック"/>
              </a:rPr>
              <a:t>B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(m,n)=</a:t>
            </a:r>
            <a:endParaRPr lang="ja-JP" altLang="en-US"/>
          </a:p>
        </xdr:txBody>
      </xdr:sp>
      <xdr:sp macro="" textlink="">
        <xdr:nvSpPr>
          <xdr:cNvPr id="7176" name="Text Box 8">
            <a:extLst>
              <a:ext uri="{FF2B5EF4-FFF2-40B4-BE49-F238E27FC236}">
                <a16:creationId xmlns:a16="http://schemas.microsoft.com/office/drawing/2014/main" id="{00000000-0008-0000-0E00-000008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" y="461"/>
            <a:ext cx="20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mn</a:t>
            </a:r>
            <a:endParaRPr lang="ja-JP" altLang="en-US"/>
          </a:p>
        </xdr:txBody>
      </xdr:sp>
      <xdr:sp macro="" textlink="">
        <xdr:nvSpPr>
          <xdr:cNvPr id="7177" name="Text Box 9">
            <a:extLst>
              <a:ext uri="{FF2B5EF4-FFF2-40B4-BE49-F238E27FC236}">
                <a16:creationId xmlns:a16="http://schemas.microsoft.com/office/drawing/2014/main" id="{00000000-0008-0000-0E00-000009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456"/>
            <a:ext cx="9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/>
          </a:p>
        </xdr:txBody>
      </xdr:sp>
      <xdr:sp macro="" textlink="">
        <xdr:nvSpPr>
          <xdr:cNvPr id="8107" name="Line 10">
            <a:extLst>
              <a:ext uri="{FF2B5EF4-FFF2-40B4-BE49-F238E27FC236}">
                <a16:creationId xmlns:a16="http://schemas.microsoft.com/office/drawing/2014/main" id="{00000000-0008-0000-0E00-0000AB1F0000}"/>
              </a:ext>
            </a:extLst>
          </xdr:cNvPr>
          <xdr:cNvSpPr>
            <a:spLocks noChangeShapeType="1"/>
          </xdr:cNvSpPr>
        </xdr:nvSpPr>
        <xdr:spPr bwMode="auto">
          <a:xfrm>
            <a:off x="535" y="47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79" name="Text Box 11">
            <a:extLst>
              <a:ext uri="{FF2B5EF4-FFF2-40B4-BE49-F238E27FC236}">
                <a16:creationId xmlns:a16="http://schemas.microsoft.com/office/drawing/2014/main" id="{00000000-0008-0000-0E00-00000B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1" y="479"/>
            <a:ext cx="27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２π</a:t>
            </a:r>
            <a:endParaRPr lang="ja-JP" altLang="en-US"/>
          </a:p>
        </xdr:txBody>
      </xdr:sp>
      <xdr:sp macro="" textlink="">
        <xdr:nvSpPr>
          <xdr:cNvPr id="7180" name="Text Box 12">
            <a:extLst>
              <a:ext uri="{FF2B5EF4-FFF2-40B4-BE49-F238E27FC236}">
                <a16:creationId xmlns:a16="http://schemas.microsoft.com/office/drawing/2014/main" id="{00000000-0008-0000-0E00-00000C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0" y="455"/>
            <a:ext cx="11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36576" tIns="32004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{</a:t>
            </a:r>
            <a:endParaRPr lang="ja-JP" altLang="en-US"/>
          </a:p>
        </xdr:txBody>
      </xdr:sp>
      <xdr:sp macro="" textlink="">
        <xdr:nvSpPr>
          <xdr:cNvPr id="8110" name="Line 13">
            <a:extLst>
              <a:ext uri="{FF2B5EF4-FFF2-40B4-BE49-F238E27FC236}">
                <a16:creationId xmlns:a16="http://schemas.microsoft.com/office/drawing/2014/main" id="{00000000-0008-0000-0E00-0000AE1F0000}"/>
              </a:ext>
            </a:extLst>
          </xdr:cNvPr>
          <xdr:cNvSpPr>
            <a:spLocks noChangeShapeType="1"/>
          </xdr:cNvSpPr>
        </xdr:nvSpPr>
        <xdr:spPr bwMode="auto">
          <a:xfrm>
            <a:off x="575" y="479"/>
            <a:ext cx="7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83" name="Text Box 15">
            <a:extLst>
              <a:ext uri="{FF2B5EF4-FFF2-40B4-BE49-F238E27FC236}">
                <a16:creationId xmlns:a16="http://schemas.microsoft.com/office/drawing/2014/main" id="{00000000-0008-0000-0E00-00000F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" y="478"/>
            <a:ext cx="24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27432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√</a:t>
            </a:r>
            <a:endParaRPr lang="ja-JP" altLang="en-US"/>
          </a:p>
        </xdr:txBody>
      </xdr:sp>
      <xdr:sp macro="" textlink="">
        <xdr:nvSpPr>
          <xdr:cNvPr id="7184" name="Text Box 16">
            <a:extLst>
              <a:ext uri="{FF2B5EF4-FFF2-40B4-BE49-F238E27FC236}">
                <a16:creationId xmlns:a16="http://schemas.microsoft.com/office/drawing/2014/main" id="{00000000-0008-0000-0E00-000010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2" y="480"/>
            <a:ext cx="5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</a:t>
            </a:r>
            <a:r>
              <a:rPr lang="ja-JP" altLang="en-US" sz="11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+n</a:t>
            </a:r>
            <a:r>
              <a:rPr lang="ja-JP" altLang="en-US" sz="11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+1</a:t>
            </a:r>
            <a:endParaRPr lang="ja-JP" altLang="en-US"/>
          </a:p>
        </xdr:txBody>
      </xdr:sp>
      <xdr:sp macro="" textlink="">
        <xdr:nvSpPr>
          <xdr:cNvPr id="8113" name="Line 17">
            <a:extLst>
              <a:ext uri="{FF2B5EF4-FFF2-40B4-BE49-F238E27FC236}">
                <a16:creationId xmlns:a16="http://schemas.microsoft.com/office/drawing/2014/main" id="{00000000-0008-0000-0E00-0000B11F0000}"/>
              </a:ext>
            </a:extLst>
          </xdr:cNvPr>
          <xdr:cNvSpPr>
            <a:spLocks noChangeShapeType="1"/>
          </xdr:cNvSpPr>
        </xdr:nvSpPr>
        <xdr:spPr bwMode="auto">
          <a:xfrm>
            <a:off x="591" y="483"/>
            <a:ext cx="5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86" name="Text Box 18">
            <a:extLst>
              <a:ext uri="{FF2B5EF4-FFF2-40B4-BE49-F238E27FC236}">
                <a16:creationId xmlns:a16="http://schemas.microsoft.com/office/drawing/2014/main" id="{00000000-0008-0000-0E00-000012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7" y="461"/>
            <a:ext cx="5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</a:t>
            </a:r>
            <a:r>
              <a:rPr lang="ja-JP" altLang="en-US" sz="11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+n</a:t>
            </a:r>
            <a:r>
              <a:rPr lang="ja-JP" altLang="en-US" sz="11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+2</a:t>
            </a:r>
            <a:endParaRPr lang="ja-JP" altLang="en-US"/>
          </a:p>
        </xdr:txBody>
      </xdr:sp>
      <xdr:sp macro="" textlink="">
        <xdr:nvSpPr>
          <xdr:cNvPr id="8115" name="Line 19">
            <a:extLst>
              <a:ext uri="{FF2B5EF4-FFF2-40B4-BE49-F238E27FC236}">
                <a16:creationId xmlns:a16="http://schemas.microsoft.com/office/drawing/2014/main" id="{00000000-0008-0000-0E00-0000B31F0000}"/>
              </a:ext>
            </a:extLst>
          </xdr:cNvPr>
          <xdr:cNvSpPr>
            <a:spLocks noChangeShapeType="1"/>
          </xdr:cNvSpPr>
        </xdr:nvSpPr>
        <xdr:spPr bwMode="auto">
          <a:xfrm>
            <a:off x="671" y="479"/>
            <a:ext cx="9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88" name="Text Box 20">
            <a:extLst>
              <a:ext uri="{FF2B5EF4-FFF2-40B4-BE49-F238E27FC236}">
                <a16:creationId xmlns:a16="http://schemas.microsoft.com/office/drawing/2014/main" id="{00000000-0008-0000-0E00-000014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7" y="479"/>
            <a:ext cx="7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(m</a:t>
            </a:r>
            <a:r>
              <a:rPr lang="ja-JP" altLang="en-US" sz="11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+1)(n</a:t>
            </a:r>
            <a:r>
              <a:rPr lang="ja-JP" altLang="en-US" sz="11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+1)</a:t>
            </a:r>
            <a:endParaRPr lang="ja-JP" altLang="en-US"/>
          </a:p>
        </xdr:txBody>
      </xdr:sp>
      <xdr:sp macro="" textlink="">
        <xdr:nvSpPr>
          <xdr:cNvPr id="7189" name="Text Box 21">
            <a:extLst>
              <a:ext uri="{FF2B5EF4-FFF2-40B4-BE49-F238E27FC236}">
                <a16:creationId xmlns:a16="http://schemas.microsoft.com/office/drawing/2014/main" id="{00000000-0008-0000-0E00-000015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0" y="468"/>
            <a:ext cx="41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 sin</a:t>
            </a:r>
            <a:r>
              <a:rPr lang="ja-JP" altLang="en-US" sz="11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-1</a:t>
            </a:r>
            <a:endParaRPr lang="ja-JP" altLang="en-US"/>
          </a:p>
        </xdr:txBody>
      </xdr:sp>
      <xdr:sp macro="" textlink="">
        <xdr:nvSpPr>
          <xdr:cNvPr id="7190" name="Text Box 22">
            <a:extLst>
              <a:ext uri="{FF2B5EF4-FFF2-40B4-BE49-F238E27FC236}">
                <a16:creationId xmlns:a16="http://schemas.microsoft.com/office/drawing/2014/main" id="{00000000-0008-0000-0E00-000016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5" y="461"/>
            <a:ext cx="20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mn</a:t>
            </a:r>
            <a:endParaRPr lang="ja-JP" altLang="en-US"/>
          </a:p>
        </xdr:txBody>
      </xdr:sp>
      <xdr:sp macro="" textlink="">
        <xdr:nvSpPr>
          <xdr:cNvPr id="7192" name="Text Box 24">
            <a:extLst>
              <a:ext uri="{FF2B5EF4-FFF2-40B4-BE49-F238E27FC236}">
                <a16:creationId xmlns:a16="http://schemas.microsoft.com/office/drawing/2014/main" id="{00000000-0008-0000-0E00-000018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8" y="478"/>
            <a:ext cx="24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27432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√</a:t>
            </a:r>
            <a:endParaRPr lang="ja-JP" altLang="en-US"/>
          </a:p>
        </xdr:txBody>
      </xdr:sp>
      <xdr:sp macro="" textlink="">
        <xdr:nvSpPr>
          <xdr:cNvPr id="7193" name="Text Box 25">
            <a:extLst>
              <a:ext uri="{FF2B5EF4-FFF2-40B4-BE49-F238E27FC236}">
                <a16:creationId xmlns:a16="http://schemas.microsoft.com/office/drawing/2014/main" id="{00000000-0008-0000-0E00-000019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7" y="480"/>
            <a:ext cx="7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(m</a:t>
            </a:r>
            <a:r>
              <a:rPr lang="ja-JP" altLang="en-US" sz="11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+1)(n</a:t>
            </a:r>
            <a:r>
              <a:rPr lang="ja-JP" altLang="en-US" sz="11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+1)</a:t>
            </a:r>
            <a:endParaRPr lang="ja-JP" altLang="en-US"/>
          </a:p>
        </xdr:txBody>
      </xdr:sp>
      <xdr:sp macro="" textlink="">
        <xdr:nvSpPr>
          <xdr:cNvPr id="8121" name="Line 26">
            <a:extLst>
              <a:ext uri="{FF2B5EF4-FFF2-40B4-BE49-F238E27FC236}">
                <a16:creationId xmlns:a16="http://schemas.microsoft.com/office/drawing/2014/main" id="{00000000-0008-0000-0E00-0000B91F0000}"/>
              </a:ext>
            </a:extLst>
          </xdr:cNvPr>
          <xdr:cNvSpPr>
            <a:spLocks noChangeShapeType="1"/>
          </xdr:cNvSpPr>
        </xdr:nvSpPr>
        <xdr:spPr bwMode="auto">
          <a:xfrm>
            <a:off x="830" y="483"/>
            <a:ext cx="9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22" name="Line 27">
            <a:extLst>
              <a:ext uri="{FF2B5EF4-FFF2-40B4-BE49-F238E27FC236}">
                <a16:creationId xmlns:a16="http://schemas.microsoft.com/office/drawing/2014/main" id="{00000000-0008-0000-0E00-0000BA1F0000}"/>
              </a:ext>
            </a:extLst>
          </xdr:cNvPr>
          <xdr:cNvSpPr>
            <a:spLocks noChangeShapeType="1"/>
          </xdr:cNvSpPr>
        </xdr:nvSpPr>
        <xdr:spPr bwMode="auto">
          <a:xfrm>
            <a:off x="820" y="479"/>
            <a:ext cx="10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96" name="Text Box 28">
            <a:extLst>
              <a:ext uri="{FF2B5EF4-FFF2-40B4-BE49-F238E27FC236}">
                <a16:creationId xmlns:a16="http://schemas.microsoft.com/office/drawing/2014/main" id="{00000000-0008-0000-0E00-00001C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3" y="455"/>
            <a:ext cx="11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36576" tIns="32004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}</a:t>
            </a:r>
            <a:endParaRPr lang="ja-JP" alt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-konishi\Downloads\250514_jibankeisan.xlsx" TargetMode="External"/><Relationship Id="rId1" Type="http://schemas.openxmlformats.org/officeDocument/2006/relationships/externalLinkPath" Target="file:///C:\Users\y-konishi\Downloads\250514_jibankeis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903;&#24215;&#35299;&#26512;\&#26609;&#29366;&#25913;&#33391;&#35336;&#31639;\&#26032;&#35079;&#21512;&#26360;&#24335;\&#65318;0816190&#26477;&#26908;&#35342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について"/>
      <sheetName val="建物情報等"/>
      <sheetName val="データ入力"/>
      <sheetName val="沈下検討書"/>
      <sheetName val="簡易基礎長期許容応力度計算"/>
      <sheetName val="隅部分（1）"/>
      <sheetName val="隅部分 (2)"/>
      <sheetName val="隅部分 (3)"/>
      <sheetName val="隅部分 (4)"/>
      <sheetName val="中央部分 (5)"/>
      <sheetName val="沈下計算用バックデータ"/>
      <sheetName val="支持力係数"/>
      <sheetName val="Sheet2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 t="str">
            <v>a</v>
          </cell>
          <cell r="D6">
            <v>1</v>
          </cell>
        </row>
        <row r="7">
          <cell r="C7" t="str">
            <v>b</v>
          </cell>
          <cell r="D7">
            <v>2</v>
          </cell>
        </row>
        <row r="8">
          <cell r="C8" t="str">
            <v>c</v>
          </cell>
          <cell r="D8">
            <v>3</v>
          </cell>
        </row>
        <row r="9">
          <cell r="C9" t="str">
            <v>d</v>
          </cell>
          <cell r="D9">
            <v>4</v>
          </cell>
        </row>
        <row r="10">
          <cell r="C10" t="str">
            <v>e</v>
          </cell>
          <cell r="D10">
            <v>5</v>
          </cell>
        </row>
        <row r="11">
          <cell r="C11" t="str">
            <v>f</v>
          </cell>
          <cell r="D11">
            <v>6</v>
          </cell>
        </row>
        <row r="12">
          <cell r="C12" t="str">
            <v>g</v>
          </cell>
          <cell r="D12">
            <v>7</v>
          </cell>
        </row>
        <row r="13">
          <cell r="C13" t="str">
            <v>h</v>
          </cell>
          <cell r="D13">
            <v>8</v>
          </cell>
        </row>
        <row r="14">
          <cell r="C14" t="str">
            <v>i</v>
          </cell>
          <cell r="D14">
            <v>9</v>
          </cell>
        </row>
        <row r="15">
          <cell r="C15" t="str">
            <v>j</v>
          </cell>
          <cell r="D15">
            <v>10</v>
          </cell>
        </row>
        <row r="16">
          <cell r="C16" t="str">
            <v>k</v>
          </cell>
          <cell r="D16">
            <v>11</v>
          </cell>
        </row>
        <row r="17">
          <cell r="C17" t="str">
            <v>l</v>
          </cell>
          <cell r="D17">
            <v>12</v>
          </cell>
        </row>
        <row r="18">
          <cell r="C18" t="str">
            <v>A</v>
          </cell>
          <cell r="D18">
            <v>1</v>
          </cell>
        </row>
        <row r="19">
          <cell r="C19" t="str">
            <v>B</v>
          </cell>
          <cell r="D19">
            <v>2</v>
          </cell>
        </row>
        <row r="20">
          <cell r="C20" t="str">
            <v>C</v>
          </cell>
          <cell r="D20">
            <v>3</v>
          </cell>
        </row>
        <row r="21">
          <cell r="C21" t="str">
            <v>D</v>
          </cell>
          <cell r="D21">
            <v>4</v>
          </cell>
        </row>
        <row r="22">
          <cell r="C22" t="str">
            <v>E</v>
          </cell>
          <cell r="D22">
            <v>5</v>
          </cell>
        </row>
        <row r="23">
          <cell r="C23" t="str">
            <v>F</v>
          </cell>
          <cell r="D23">
            <v>6</v>
          </cell>
        </row>
        <row r="24">
          <cell r="C24" t="str">
            <v>G</v>
          </cell>
          <cell r="D24">
            <v>7</v>
          </cell>
        </row>
        <row r="25">
          <cell r="C25" t="str">
            <v>H</v>
          </cell>
          <cell r="D25">
            <v>8</v>
          </cell>
        </row>
        <row r="26">
          <cell r="C26" t="str">
            <v>I</v>
          </cell>
          <cell r="D26">
            <v>9</v>
          </cell>
        </row>
        <row r="27">
          <cell r="C27" t="str">
            <v>J</v>
          </cell>
          <cell r="D27">
            <v>10</v>
          </cell>
        </row>
        <row r="28">
          <cell r="C28" t="str">
            <v>K</v>
          </cell>
          <cell r="D28">
            <v>11</v>
          </cell>
        </row>
        <row r="29">
          <cell r="C29" t="str">
            <v>L</v>
          </cell>
          <cell r="D29">
            <v>12</v>
          </cell>
        </row>
        <row r="30">
          <cell r="C30">
            <v>1</v>
          </cell>
          <cell r="D30">
            <v>1</v>
          </cell>
        </row>
        <row r="31">
          <cell r="C31">
            <v>2</v>
          </cell>
          <cell r="D31">
            <v>2</v>
          </cell>
        </row>
        <row r="32">
          <cell r="C32">
            <v>3</v>
          </cell>
          <cell r="D32">
            <v>3</v>
          </cell>
        </row>
        <row r="33">
          <cell r="C33">
            <v>4</v>
          </cell>
          <cell r="D33">
            <v>4</v>
          </cell>
        </row>
        <row r="34">
          <cell r="C34">
            <v>5</v>
          </cell>
          <cell r="D34">
            <v>5</v>
          </cell>
        </row>
        <row r="35">
          <cell r="C35">
            <v>6</v>
          </cell>
          <cell r="D35">
            <v>6</v>
          </cell>
        </row>
        <row r="36">
          <cell r="C36">
            <v>7</v>
          </cell>
          <cell r="D36">
            <v>7</v>
          </cell>
        </row>
        <row r="37">
          <cell r="C37">
            <v>8</v>
          </cell>
          <cell r="D37">
            <v>8</v>
          </cell>
        </row>
        <row r="38">
          <cell r="C38">
            <v>9</v>
          </cell>
          <cell r="D38">
            <v>9</v>
          </cell>
        </row>
        <row r="39">
          <cell r="C39">
            <v>10</v>
          </cell>
          <cell r="D39">
            <v>10</v>
          </cell>
        </row>
        <row r="40">
          <cell r="C40">
            <v>11</v>
          </cell>
          <cell r="D40">
            <v>11</v>
          </cell>
        </row>
        <row r="41">
          <cell r="C41">
            <v>12</v>
          </cell>
          <cell r="D41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ラム計算"/>
      <sheetName val="鋼管"/>
      <sheetName val="RC杭"/>
      <sheetName val="支持力係数"/>
      <sheetName val="単位体積重量"/>
      <sheetName val="杭仕様"/>
    </sheetNames>
    <sheetDataSet>
      <sheetData sheetId="0" refreshError="1"/>
      <sheetData sheetId="1" refreshError="1"/>
      <sheetData sheetId="2" refreshError="1"/>
      <sheetData sheetId="3" refreshError="1">
        <row r="3">
          <cell r="G3">
            <v>0.4</v>
          </cell>
          <cell r="H3">
            <v>25</v>
          </cell>
        </row>
        <row r="4">
          <cell r="G4">
            <v>0.5</v>
          </cell>
          <cell r="H4">
            <v>39</v>
          </cell>
        </row>
        <row r="5">
          <cell r="G5">
            <v>0.6</v>
          </cell>
          <cell r="H5">
            <v>56</v>
          </cell>
        </row>
      </sheetData>
      <sheetData sheetId="4" refreshError="1">
        <row r="3">
          <cell r="B3">
            <v>0.6</v>
          </cell>
          <cell r="D3">
            <v>0.4</v>
          </cell>
          <cell r="F3" t="str">
            <v>採用</v>
          </cell>
        </row>
        <row r="4">
          <cell r="B4">
            <v>1.1000000000000001</v>
          </cell>
          <cell r="D4">
            <v>0.5</v>
          </cell>
        </row>
        <row r="5">
          <cell r="B5">
            <v>1.6</v>
          </cell>
          <cell r="D5">
            <v>0.6</v>
          </cell>
        </row>
      </sheetData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15E1-799F-4051-A4A1-A5E9C7985626}">
  <sheetPr>
    <tabColor rgb="FFFFFF00"/>
  </sheetPr>
  <dimension ref="A1"/>
  <sheetViews>
    <sheetView showGridLines="0" tabSelected="1" topLeftCell="A65" zoomScaleNormal="100" workbookViewId="0">
      <selection activeCell="K3" sqref="K3"/>
    </sheetView>
  </sheetViews>
  <sheetFormatPr defaultRowHeight="13.2" x14ac:dyDescent="0.2"/>
  <sheetData/>
  <sheetProtection algorithmName="SHA-512" hashValue="jSHcmM6RaFXIYHd/DsAi83NtPE8oCc+ILjg6eIurCFlImGNXv/qJjqmCvFMf/Q8k+Y2Ct5ncLsv3rxBnqn39ug==" saltValue="kM/RYBGqGdKK5TFUiZSqYg==" spinCount="100000" sheet="1" objects="1" scenarios="1"/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85"/>
  <sheetViews>
    <sheetView showGridLines="0" topLeftCell="A12" zoomScale="115" zoomScaleNormal="115" workbookViewId="0">
      <selection activeCell="R39" sqref="R39"/>
    </sheetView>
  </sheetViews>
  <sheetFormatPr defaultColWidth="8.77734375" defaultRowHeight="13.2" x14ac:dyDescent="0.2"/>
  <cols>
    <col min="1" max="1" width="5.44140625" customWidth="1"/>
    <col min="3" max="3" width="8.77734375" bestFit="1" customWidth="1"/>
    <col min="4" max="4" width="5.77734375" bestFit="1" customWidth="1"/>
    <col min="5" max="5" width="7.77734375" bestFit="1" customWidth="1"/>
    <col min="6" max="6" width="7.109375" bestFit="1" customWidth="1"/>
    <col min="7" max="8" width="0" hidden="1" customWidth="1"/>
    <col min="9" max="12" width="9" hidden="1" customWidth="1"/>
    <col min="14" max="14" width="9.44140625" bestFit="1" customWidth="1"/>
    <col min="21" max="25" width="0" hidden="1" customWidth="1"/>
  </cols>
  <sheetData>
    <row r="1" spans="2:18" x14ac:dyDescent="0.2">
      <c r="B1" s="7" t="s">
        <v>46</v>
      </c>
      <c r="C1" s="468">
        <f>沈下検討書!C1</f>
        <v>0</v>
      </c>
      <c r="D1" s="468"/>
      <c r="E1" s="468">
        <f>沈下検討書!$G$1</f>
        <v>0</v>
      </c>
      <c r="F1" s="468"/>
      <c r="G1" s="468"/>
      <c r="H1" s="468"/>
      <c r="N1" s="2" t="s">
        <v>39</v>
      </c>
    </row>
    <row r="2" spans="2:18" x14ac:dyDescent="0.2">
      <c r="E2" s="7"/>
      <c r="F2" s="9"/>
    </row>
    <row r="3" spans="2:18" ht="14.4" x14ac:dyDescent="0.2">
      <c r="B3" t="s">
        <v>142</v>
      </c>
      <c r="C3" s="242"/>
      <c r="D3" s="242"/>
      <c r="E3" s="243" t="s">
        <v>143</v>
      </c>
      <c r="F3" s="241" t="e">
        <f>#REF!</f>
        <v>#REF!</v>
      </c>
    </row>
    <row r="4" spans="2:18" ht="14.4" x14ac:dyDescent="0.2">
      <c r="B4" t="s">
        <v>21</v>
      </c>
      <c r="E4" s="5" t="s">
        <v>30</v>
      </c>
      <c r="F4" s="10">
        <f>沈下検討書!F5</f>
        <v>0</v>
      </c>
      <c r="G4">
        <f>$F$4/2</f>
        <v>0</v>
      </c>
      <c r="N4" s="7" t="s">
        <v>99</v>
      </c>
      <c r="O4" s="28">
        <v>16</v>
      </c>
      <c r="P4" s="9" t="s">
        <v>192</v>
      </c>
      <c r="Q4" s="28">
        <v>18</v>
      </c>
      <c r="R4" t="s">
        <v>193</v>
      </c>
    </row>
    <row r="5" spans="2:18" ht="14.4" x14ac:dyDescent="0.2">
      <c r="B5" t="s">
        <v>22</v>
      </c>
      <c r="E5" s="5" t="s">
        <v>12</v>
      </c>
      <c r="F5" s="10">
        <f>沈下検討書!F6</f>
        <v>0</v>
      </c>
      <c r="G5">
        <f>$F$5/2</f>
        <v>0</v>
      </c>
      <c r="N5" s="7"/>
      <c r="O5" s="9"/>
    </row>
    <row r="6" spans="2:18" ht="14.4" x14ac:dyDescent="0.2">
      <c r="B6" t="s">
        <v>23</v>
      </c>
      <c r="E6" s="5" t="s">
        <v>34</v>
      </c>
      <c r="F6" s="10"/>
    </row>
    <row r="7" spans="2:18" ht="14.4" x14ac:dyDescent="0.2">
      <c r="B7" t="s">
        <v>24</v>
      </c>
      <c r="E7" s="5" t="s">
        <v>13</v>
      </c>
      <c r="F7" s="10">
        <f>沈下検討書!F7</f>
        <v>0</v>
      </c>
      <c r="G7" s="6"/>
    </row>
    <row r="8" spans="2:18" ht="14.4" x14ac:dyDescent="0.2">
      <c r="E8" s="5" t="s">
        <v>14</v>
      </c>
      <c r="F8" s="10" t="s">
        <v>57</v>
      </c>
    </row>
    <row r="9" spans="2:18" ht="14.4" x14ac:dyDescent="0.2">
      <c r="E9" s="5" t="s">
        <v>15</v>
      </c>
      <c r="F9" s="10" t="s">
        <v>58</v>
      </c>
    </row>
    <row r="10" spans="2:18" ht="15.6" x14ac:dyDescent="0.3">
      <c r="B10" t="s">
        <v>70</v>
      </c>
      <c r="E10" s="8" t="s">
        <v>61</v>
      </c>
      <c r="F10" s="30" t="s">
        <v>62</v>
      </c>
    </row>
    <row r="11" spans="2:18" ht="15.6" x14ac:dyDescent="0.3">
      <c r="B11" t="s">
        <v>26</v>
      </c>
      <c r="E11" s="5" t="s">
        <v>35</v>
      </c>
      <c r="F11" s="10" t="s">
        <v>36</v>
      </c>
    </row>
    <row r="12" spans="2:18" ht="18" x14ac:dyDescent="0.2">
      <c r="B12" t="s">
        <v>96</v>
      </c>
      <c r="E12" s="5" t="s">
        <v>98</v>
      </c>
    </row>
    <row r="13" spans="2:18" x14ac:dyDescent="0.2">
      <c r="B13" s="19" t="s">
        <v>43</v>
      </c>
      <c r="C13" s="19"/>
      <c r="D13" s="19"/>
      <c r="E13" s="20" t="s">
        <v>47</v>
      </c>
      <c r="F13" s="21" t="s">
        <v>48</v>
      </c>
      <c r="G13" s="19"/>
    </row>
    <row r="14" spans="2:18" x14ac:dyDescent="0.2">
      <c r="B14" t="s">
        <v>71</v>
      </c>
      <c r="E14" s="7" t="s">
        <v>37</v>
      </c>
      <c r="F14" s="9" t="str">
        <f>建物情報等!F12&amp;建物情報等!G12&amp;建物情報等!H12</f>
        <v>1/（・C）</v>
      </c>
    </row>
    <row r="15" spans="2:18" x14ac:dyDescent="0.2">
      <c r="B15" t="s">
        <v>148</v>
      </c>
      <c r="E15" s="7" t="s">
        <v>149</v>
      </c>
      <c r="F15" s="9" t="s">
        <v>150</v>
      </c>
    </row>
    <row r="16" spans="2:18" x14ac:dyDescent="0.2">
      <c r="B16" t="s">
        <v>151</v>
      </c>
      <c r="E16" s="7" t="s">
        <v>152</v>
      </c>
      <c r="F16" s="9" t="s">
        <v>153</v>
      </c>
    </row>
    <row r="17" spans="1:27" x14ac:dyDescent="0.2">
      <c r="B17" t="s">
        <v>25</v>
      </c>
      <c r="E17" s="7" t="s">
        <v>38</v>
      </c>
      <c r="F17" s="9">
        <v>0.25</v>
      </c>
    </row>
    <row r="18" spans="1:27" x14ac:dyDescent="0.2">
      <c r="E18" s="7"/>
    </row>
    <row r="19" spans="1:27" x14ac:dyDescent="0.2">
      <c r="B19" t="s">
        <v>40</v>
      </c>
      <c r="E19" s="7" t="s">
        <v>20</v>
      </c>
      <c r="F19" t="s">
        <v>19</v>
      </c>
    </row>
    <row r="20" spans="1:27" x14ac:dyDescent="0.2">
      <c r="E20" s="7"/>
    </row>
    <row r="21" spans="1:27" x14ac:dyDescent="0.2">
      <c r="B21" s="19" t="s">
        <v>42</v>
      </c>
      <c r="E21" s="7"/>
    </row>
    <row r="22" spans="1:27" x14ac:dyDescent="0.2">
      <c r="B22" t="s">
        <v>72</v>
      </c>
      <c r="E22" s="7"/>
    </row>
    <row r="23" spans="1:27" x14ac:dyDescent="0.2">
      <c r="E23" s="7"/>
      <c r="L23" s="34" t="str">
        <f>IF($C23="","",(1/(2*3.14)*(($G23*$H23/(SQRT($G23^2+$H23^2+1)))*(($G23^2+$H23^2+2)/(($G23^2+1)*($H23^2+1)))+(ASIN(($G23*$H23)/(SQRT(($G23^2+1)*($H23^2+1))))))))</f>
        <v/>
      </c>
    </row>
    <row r="24" spans="1:27" x14ac:dyDescent="0.2">
      <c r="A24" s="315" t="str">
        <f>IF(C24="","",VLOOKUP(C24,アルファベット変換,2,FALSE))</f>
        <v/>
      </c>
      <c r="B24" t="s">
        <v>10</v>
      </c>
      <c r="C24" s="117" t="str">
        <f>沈下検討書!AA7</f>
        <v/>
      </c>
    </row>
    <row r="25" spans="1:27" s="3" customFormat="1" ht="27" customHeight="1" x14ac:dyDescent="0.2">
      <c r="A25" s="2"/>
      <c r="B25" s="134" t="s">
        <v>140</v>
      </c>
      <c r="C25" s="3" t="s">
        <v>2</v>
      </c>
      <c r="D25" s="3" t="s">
        <v>0</v>
      </c>
      <c r="E25" s="3" t="s">
        <v>3</v>
      </c>
      <c r="F25" s="3" t="s">
        <v>4</v>
      </c>
      <c r="G25" s="3" t="s">
        <v>28</v>
      </c>
      <c r="H25" s="3" t="s">
        <v>29</v>
      </c>
      <c r="I25" s="3" t="s">
        <v>63</v>
      </c>
      <c r="J25" s="3" t="s">
        <v>64</v>
      </c>
      <c r="K25" s="3" t="s">
        <v>65</v>
      </c>
      <c r="L25" s="3" t="s">
        <v>66</v>
      </c>
      <c r="M25" s="29" t="s">
        <v>60</v>
      </c>
      <c r="N25" s="3" t="s">
        <v>5</v>
      </c>
      <c r="O25" s="3" t="s">
        <v>144</v>
      </c>
      <c r="P25" s="3" t="s">
        <v>146</v>
      </c>
      <c r="Q25" s="3" t="s">
        <v>1</v>
      </c>
      <c r="R25" s="3" t="s">
        <v>9</v>
      </c>
      <c r="S25" s="3" t="s">
        <v>73</v>
      </c>
      <c r="U25" s="11" t="s">
        <v>7</v>
      </c>
      <c r="V25" s="11" t="s">
        <v>27</v>
      </c>
      <c r="W25" s="11" t="s">
        <v>6</v>
      </c>
      <c r="X25" s="11"/>
      <c r="Y25" s="11"/>
      <c r="Z25" s="3" t="s">
        <v>189</v>
      </c>
      <c r="AA25" s="3" t="s">
        <v>190</v>
      </c>
    </row>
    <row r="26" spans="1:27" x14ac:dyDescent="0.2">
      <c r="B26" t="s">
        <v>34</v>
      </c>
      <c r="D26" t="s">
        <v>49</v>
      </c>
      <c r="E26" t="s">
        <v>50</v>
      </c>
      <c r="M26" t="s">
        <v>59</v>
      </c>
      <c r="N26" t="s">
        <v>51</v>
      </c>
      <c r="O26" t="s">
        <v>145</v>
      </c>
      <c r="P26" t="s">
        <v>147</v>
      </c>
      <c r="Q26" s="18" t="s">
        <v>52</v>
      </c>
      <c r="R26" t="s">
        <v>53</v>
      </c>
      <c r="S26" t="s">
        <v>54</v>
      </c>
      <c r="U26" s="12"/>
      <c r="V26" s="12"/>
      <c r="W26" s="12"/>
      <c r="X26" s="12"/>
      <c r="Y26" s="12"/>
      <c r="Z26" t="s">
        <v>191</v>
      </c>
    </row>
    <row r="27" spans="1:27" x14ac:dyDescent="0.2">
      <c r="C27" s="1" t="s">
        <v>16</v>
      </c>
      <c r="U27" s="12"/>
      <c r="V27" s="12"/>
      <c r="W27" s="12"/>
      <c r="X27" s="12"/>
      <c r="Y27" s="12"/>
    </row>
    <row r="28" spans="1:27" x14ac:dyDescent="0.2">
      <c r="B28" t="s">
        <v>55</v>
      </c>
      <c r="C28" s="1" t="s">
        <v>17</v>
      </c>
      <c r="D28" t="s">
        <v>31</v>
      </c>
      <c r="E28" t="s">
        <v>8</v>
      </c>
      <c r="N28" t="s">
        <v>32</v>
      </c>
      <c r="R28" t="s">
        <v>33</v>
      </c>
      <c r="S28" t="s">
        <v>11</v>
      </c>
      <c r="U28" s="12"/>
      <c r="V28" s="12"/>
      <c r="W28" s="12"/>
      <c r="X28" s="12"/>
      <c r="Y28" s="12"/>
      <c r="Z28" t="e">
        <f>AVERAGE(Z30:Z49)</f>
        <v>#DIV/0!</v>
      </c>
    </row>
    <row r="29" spans="1:27" x14ac:dyDescent="0.2">
      <c r="U29" s="12"/>
      <c r="V29" s="12"/>
      <c r="W29" s="12"/>
      <c r="X29" s="12"/>
      <c r="Y29" s="12"/>
    </row>
    <row r="30" spans="1:27" x14ac:dyDescent="0.2">
      <c r="A30" s="315">
        <f>CONCATENATE($A$24,$B30)*1</f>
        <v>0.25</v>
      </c>
      <c r="B30" s="13">
        <v>0.25</v>
      </c>
      <c r="C30" s="15" t="str">
        <f>VLOOKUP(A30,沈下計算用バックデータ!$D$15:$G$470,4,FALSE)</f>
        <v/>
      </c>
      <c r="D30" s="15" t="str">
        <f>VLOOKUP(A30,沈下計算用バックデータ!$D$15:$F$470,2,FALSE)</f>
        <v/>
      </c>
      <c r="E30" s="15" t="str">
        <f>VLOOKUP(A30,沈下計算用バックデータ!$D$15:$F$470,3,FALSE)</f>
        <v/>
      </c>
      <c r="F30" s="14" t="str">
        <f>IF(C30="","",3*D30+0.05*E30)</f>
        <v/>
      </c>
      <c r="G30" s="15" t="str">
        <f>IF($C30="","",IF(G$4/($B30-0.125)&gt;3,"∞",G$4/($B30-0.125)))</f>
        <v/>
      </c>
      <c r="H30" s="15" t="str">
        <f>IF($C30="","",IF(G$5/($B30-0.125)&gt;3,"∞",G$5/($B30-0.125)))</f>
        <v/>
      </c>
      <c r="I30" s="14" t="str">
        <f>IF($G30="","",IF($G30="∞","∞",ROUNDUP($G30,1)))</f>
        <v/>
      </c>
      <c r="J30" s="14" t="str">
        <f>IF($H30="","",IF($H30="∞","∞",ROUNDUP($H30,1)))</f>
        <v/>
      </c>
      <c r="K30" s="14" t="str">
        <f>IF($I30="","",VLOOKUP($I30,Sheet2!$C$5:$D$35,2))</f>
        <v/>
      </c>
      <c r="L30" s="14" t="str">
        <f>IF($J30="","",VLOOKUP($J30,Sheet2!$C$5:$D$35,2))</f>
        <v/>
      </c>
      <c r="M30" s="33" t="str">
        <f>IF($C30="","",IF(L30="∞",VLOOKUP($K30,Sheet2!$F$5:$G$20,2),(1/(2*3.14)*(($G30*$H30/(SQRT($G30^2+$H30^2+1)))*(($G30^2+$H30^2+2)/(($G30^2+1)*($H30^2+1)))+(ASIN(($G30*$H30)/(SQRT(($G30^2+1)*($H30^2+1)))))))))</f>
        <v/>
      </c>
      <c r="N30" s="33" t="str">
        <f>IF($C30="","",$F$7*$M30*4)</f>
        <v/>
      </c>
      <c r="O30" s="13" t="str">
        <f>IF($C30="","",45*$D30+0.75*$E30)</f>
        <v/>
      </c>
      <c r="P30" s="13" t="str">
        <f>IF(C30="","",$O30/2)</f>
        <v/>
      </c>
      <c r="Q30" s="15" t="str">
        <f>IF($C30="","",1/建物情報等!$G$12/$P30)</f>
        <v/>
      </c>
      <c r="R30" s="16" t="str">
        <f>IF(C30="","",IF($E30=0,$N30*$Q30*0.25*100,0))</f>
        <v/>
      </c>
      <c r="S30" s="4" t="str">
        <f>IF($C30="","",IF($R30="",0,$R30))</f>
        <v/>
      </c>
      <c r="T30" s="4"/>
      <c r="U30" s="12" t="str">
        <f t="shared" ref="U30:U69" si="0">IF($C30="c",1.2*$O30,"")</f>
        <v/>
      </c>
      <c r="V30" s="12" t="e">
        <f t="shared" ref="V30:V49" si="1">$N30*4</f>
        <v>#VALUE!</v>
      </c>
      <c r="W30" s="12">
        <f t="shared" ref="W30:W69" si="2">16*$B30</f>
        <v>4</v>
      </c>
      <c r="X30" s="12" t="e">
        <f t="shared" ref="X30:X69" si="3">$V30+$W30</f>
        <v>#VALUE!</v>
      </c>
      <c r="Y30" s="12" t="str">
        <f t="shared" ref="Y30:Y69" si="4">IF($U30="","",IF($X30&lt;=$U30,"○","×"))</f>
        <v/>
      </c>
      <c r="Z30" t="str">
        <f>IF(C30="s",F30,"")</f>
        <v/>
      </c>
    </row>
    <row r="31" spans="1:27" x14ac:dyDescent="0.2">
      <c r="A31" s="315">
        <f t="shared" ref="A31:A67" si="5">CONCATENATE($A$24,$B31)*1</f>
        <v>0.5</v>
      </c>
      <c r="B31" s="13">
        <v>0.5</v>
      </c>
      <c r="C31" s="15" t="str">
        <f>VLOOKUP(A31,沈下計算用バックデータ!$D$15:$G$470,4,FALSE)</f>
        <v/>
      </c>
      <c r="D31" s="15" t="str">
        <f>VLOOKUP(A31,沈下計算用バックデータ!$D$15:$F$470,2,FALSE)</f>
        <v/>
      </c>
      <c r="E31" s="15" t="str">
        <f>VLOOKUP(A31,沈下計算用バックデータ!$D$15:$F$470,3,FALSE)</f>
        <v/>
      </c>
      <c r="F31" s="14" t="str">
        <f t="shared" ref="F31:F49" si="6">IF(C31="","",3*D31+0.05*E31)</f>
        <v/>
      </c>
      <c r="G31" s="15" t="str">
        <f t="shared" ref="G31:G49" si="7">IF($C31="","",IF(G$4/($B31-0.125)&gt;3,"∞",G$4/($B31-0.125)))</f>
        <v/>
      </c>
      <c r="H31" s="15" t="str">
        <f t="shared" ref="H31:H49" si="8">IF($C31="","",IF(G$5/($B31-0.125)&gt;3,"∞",G$5/($B31-0.125)))</f>
        <v/>
      </c>
      <c r="I31" s="14" t="str">
        <f t="shared" ref="I31:I49" si="9">IF($G31="","",IF($G31="∞","∞",ROUNDUP($G31,1)))</f>
        <v/>
      </c>
      <c r="J31" s="14" t="str">
        <f t="shared" ref="J31:J49" si="10">IF($H31="","",IF($H31="∞","∞",ROUNDUP($H31,1)))</f>
        <v/>
      </c>
      <c r="K31" s="14" t="str">
        <f>IF($I31="","",VLOOKUP($I31,Sheet2!$C$5:$D$35,2))</f>
        <v/>
      </c>
      <c r="L31" s="14" t="str">
        <f>IF($J31="","",VLOOKUP($J31,Sheet2!$C$5:$D$35,2))</f>
        <v/>
      </c>
      <c r="M31" s="33" t="str">
        <f>IF($C31="","",IF(L31="∞",VLOOKUP($K31,Sheet2!$F$5:$G$20,2),(1/(2*3.14)*(($G31*$H31/(SQRT($G31^2+$H31^2+1)))*(($G31^2+$H31^2+2)/(($G31^2+1)*($H31^2+1)))+(ASIN(($G31*$H31)/(SQRT(($G31^2+1)*($H31^2+1)))))))))</f>
        <v/>
      </c>
      <c r="N31" s="33" t="str">
        <f t="shared" ref="N31:N49" si="11">IF($C31="","",$F$7*$M31*4)</f>
        <v/>
      </c>
      <c r="O31" s="13" t="str">
        <f t="shared" ref="O31:O49" si="12">IF($C31="","",45*$D31+0.75*$E31)</f>
        <v/>
      </c>
      <c r="P31" s="13" t="str">
        <f t="shared" ref="P31:P49" si="13">IF(C31="","",$O31/2)</f>
        <v/>
      </c>
      <c r="Q31" s="15" t="str">
        <f>IF($C31="","",1/建物情報等!$G$12/$P31)</f>
        <v/>
      </c>
      <c r="R31" s="16" t="str">
        <f t="shared" ref="R31:R37" si="14">IF(C31="","",IF($E31=0,$N31*$Q31*0.25*100,0))</f>
        <v/>
      </c>
      <c r="S31" s="4" t="str">
        <f t="shared" ref="S31:S49" si="15">IF($C31="","",$S30+$R31)</f>
        <v/>
      </c>
      <c r="T31" s="4"/>
      <c r="U31" s="12" t="str">
        <f t="shared" si="0"/>
        <v/>
      </c>
      <c r="V31" s="12" t="e">
        <f t="shared" si="1"/>
        <v>#VALUE!</v>
      </c>
      <c r="W31" s="12">
        <f t="shared" si="2"/>
        <v>8</v>
      </c>
      <c r="X31" s="12" t="e">
        <f t="shared" si="3"/>
        <v>#VALUE!</v>
      </c>
      <c r="Y31" s="12" t="str">
        <f t="shared" si="4"/>
        <v/>
      </c>
      <c r="Z31" t="str">
        <f t="shared" ref="Z31:Z49" si="16">IF(C31="s",F31,"")</f>
        <v/>
      </c>
    </row>
    <row r="32" spans="1:27" x14ac:dyDescent="0.2">
      <c r="A32" s="315">
        <f t="shared" si="5"/>
        <v>0.75</v>
      </c>
      <c r="B32" s="13">
        <v>0.75</v>
      </c>
      <c r="C32" s="15" t="str">
        <f>VLOOKUP(A32,沈下計算用バックデータ!$D$15:$G$470,4,FALSE)</f>
        <v/>
      </c>
      <c r="D32" s="15" t="str">
        <f>VLOOKUP(A32,沈下計算用バックデータ!$D$15:$F$470,2,FALSE)</f>
        <v/>
      </c>
      <c r="E32" s="15" t="str">
        <f>VLOOKUP(A32,沈下計算用バックデータ!$D$15:$F$470,3,FALSE)</f>
        <v/>
      </c>
      <c r="F32" s="14" t="str">
        <f t="shared" si="6"/>
        <v/>
      </c>
      <c r="G32" s="15" t="str">
        <f t="shared" si="7"/>
        <v/>
      </c>
      <c r="H32" s="15" t="str">
        <f t="shared" si="8"/>
        <v/>
      </c>
      <c r="I32" s="14" t="str">
        <f t="shared" si="9"/>
        <v/>
      </c>
      <c r="J32" s="14" t="str">
        <f t="shared" si="10"/>
        <v/>
      </c>
      <c r="K32" s="14" t="str">
        <f>IF($I32="","",VLOOKUP($I32,Sheet2!$C$5:$D$35,2))</f>
        <v/>
      </c>
      <c r="L32" s="14" t="str">
        <f>IF($J32="","",VLOOKUP($J32,Sheet2!$C$5:$D$35,2))</f>
        <v/>
      </c>
      <c r="M32" s="33" t="str">
        <f>IF($C32="","",IF(L32="∞",VLOOKUP($K32,Sheet2!$F$5:$G$20,2),(1/(2*3.14)*(($G32*$H32/(SQRT($G32^2+$H32^2+1)))*(($G32^2+$H32^2+2)/(($G32^2+1)*($H32^2+1)))+(ASIN(($G32*$H32)/(SQRT(($G32^2+1)*($H32^2+1)))))))))</f>
        <v/>
      </c>
      <c r="N32" s="33" t="str">
        <f t="shared" si="11"/>
        <v/>
      </c>
      <c r="O32" s="13" t="str">
        <f t="shared" si="12"/>
        <v/>
      </c>
      <c r="P32" s="13" t="str">
        <f t="shared" si="13"/>
        <v/>
      </c>
      <c r="Q32" s="15" t="str">
        <f>IF($C32="","",1/建物情報等!$G$12/$P32)</f>
        <v/>
      </c>
      <c r="R32" s="16" t="str">
        <f t="shared" si="14"/>
        <v/>
      </c>
      <c r="S32" s="4" t="str">
        <f t="shared" si="15"/>
        <v/>
      </c>
      <c r="T32" s="4"/>
      <c r="U32" s="12" t="str">
        <f t="shared" si="0"/>
        <v/>
      </c>
      <c r="V32" s="12" t="e">
        <f t="shared" si="1"/>
        <v>#VALUE!</v>
      </c>
      <c r="W32" s="12">
        <f t="shared" si="2"/>
        <v>12</v>
      </c>
      <c r="X32" s="12" t="e">
        <f t="shared" si="3"/>
        <v>#VALUE!</v>
      </c>
      <c r="Y32" s="12" t="str">
        <f t="shared" si="4"/>
        <v/>
      </c>
      <c r="Z32" t="str">
        <f t="shared" si="16"/>
        <v/>
      </c>
    </row>
    <row r="33" spans="1:26" x14ac:dyDescent="0.2">
      <c r="A33" s="315">
        <f t="shared" si="5"/>
        <v>1</v>
      </c>
      <c r="B33" s="13">
        <v>1</v>
      </c>
      <c r="C33" s="15" t="str">
        <f>VLOOKUP(A33,沈下計算用バックデータ!$D$15:$G$470,4,FALSE)</f>
        <v/>
      </c>
      <c r="D33" s="15" t="str">
        <f>VLOOKUP(A33,沈下計算用バックデータ!$D$15:$F$470,2,FALSE)</f>
        <v/>
      </c>
      <c r="E33" s="15" t="str">
        <f>VLOOKUP(A33,沈下計算用バックデータ!$D$15:$F$470,3,FALSE)</f>
        <v/>
      </c>
      <c r="F33" s="14" t="str">
        <f t="shared" si="6"/>
        <v/>
      </c>
      <c r="G33" s="15" t="str">
        <f t="shared" si="7"/>
        <v/>
      </c>
      <c r="H33" s="15" t="str">
        <f t="shared" si="8"/>
        <v/>
      </c>
      <c r="I33" s="14" t="str">
        <f t="shared" si="9"/>
        <v/>
      </c>
      <c r="J33" s="14" t="str">
        <f t="shared" si="10"/>
        <v/>
      </c>
      <c r="K33" s="14" t="str">
        <f>IF($I33="","",VLOOKUP($I33,Sheet2!$C$5:$D$35,2))</f>
        <v/>
      </c>
      <c r="L33" s="14" t="str">
        <f>IF($J33="","",VLOOKUP($J33,Sheet2!$C$5:$D$35,2))</f>
        <v/>
      </c>
      <c r="M33" s="33" t="str">
        <f>IF($C33="","",IF(L33="∞",VLOOKUP($K33,Sheet2!$F$5:$G$20,2),(1/(2*3.14)*(($G33*$H33/(SQRT($G33^2+$H33^2+1)))*(($G33^2+$H33^2+2)/(($G33^2+1)*($H33^2+1)))+(ASIN(($G33*$H33)/(SQRT(($G33^2+1)*($H33^2+1)))))))))</f>
        <v/>
      </c>
      <c r="N33" s="33" t="str">
        <f t="shared" si="11"/>
        <v/>
      </c>
      <c r="O33" s="13" t="str">
        <f t="shared" si="12"/>
        <v/>
      </c>
      <c r="P33" s="13" t="str">
        <f t="shared" si="13"/>
        <v/>
      </c>
      <c r="Q33" s="15" t="str">
        <f>IF($C33="","",1/建物情報等!$G$12/$P33)</f>
        <v/>
      </c>
      <c r="R33" s="16" t="str">
        <f t="shared" si="14"/>
        <v/>
      </c>
      <c r="S33" s="4" t="str">
        <f t="shared" si="15"/>
        <v/>
      </c>
      <c r="T33" s="4"/>
      <c r="U33" s="12" t="str">
        <f t="shared" si="0"/>
        <v/>
      </c>
      <c r="V33" s="12" t="e">
        <f t="shared" si="1"/>
        <v>#VALUE!</v>
      </c>
      <c r="W33" s="12">
        <f t="shared" si="2"/>
        <v>16</v>
      </c>
      <c r="X33" s="12" t="e">
        <f t="shared" si="3"/>
        <v>#VALUE!</v>
      </c>
      <c r="Y33" s="12" t="str">
        <f t="shared" si="4"/>
        <v/>
      </c>
      <c r="Z33" t="str">
        <f t="shared" si="16"/>
        <v/>
      </c>
    </row>
    <row r="34" spans="1:26" x14ac:dyDescent="0.2">
      <c r="A34" s="315">
        <f t="shared" si="5"/>
        <v>1.25</v>
      </c>
      <c r="B34" s="13">
        <v>1.25</v>
      </c>
      <c r="C34" s="15" t="str">
        <f>VLOOKUP(A34,沈下計算用バックデータ!$D$15:$G$470,4,FALSE)</f>
        <v/>
      </c>
      <c r="D34" s="15" t="str">
        <f>VLOOKUP(A34,沈下計算用バックデータ!$D$15:$F$470,2,FALSE)</f>
        <v/>
      </c>
      <c r="E34" s="15" t="str">
        <f>VLOOKUP(A34,沈下計算用バックデータ!$D$15:$F$470,3,FALSE)</f>
        <v/>
      </c>
      <c r="F34" s="14" t="str">
        <f t="shared" si="6"/>
        <v/>
      </c>
      <c r="G34" s="15" t="str">
        <f t="shared" si="7"/>
        <v/>
      </c>
      <c r="H34" s="15" t="str">
        <f t="shared" si="8"/>
        <v/>
      </c>
      <c r="I34" s="14" t="str">
        <f t="shared" si="9"/>
        <v/>
      </c>
      <c r="J34" s="14" t="str">
        <f t="shared" si="10"/>
        <v/>
      </c>
      <c r="K34" s="14" t="str">
        <f>IF($I34="","",VLOOKUP($I34,Sheet2!$C$5:$D$35,2))</f>
        <v/>
      </c>
      <c r="L34" s="14" t="str">
        <f>IF($J34="","",VLOOKUP($J34,Sheet2!$C$5:$D$35,2))</f>
        <v/>
      </c>
      <c r="M34" s="33" t="str">
        <f>IF($C34="","",IF(L34="∞",VLOOKUP($K34,Sheet2!$F$5:$G$20,2),(1/(2*3.14)*(($G34*$H34/(SQRT($G34^2+$H34^2+1)))*(($G34^2+$H34^2+2)/(($G34^2+1)*($H34^2+1)))+(ASIN(($G34*$H34)/(SQRT(($G34^2+1)*($H34^2+1)))))))))</f>
        <v/>
      </c>
      <c r="N34" s="33" t="str">
        <f t="shared" si="11"/>
        <v/>
      </c>
      <c r="O34" s="13" t="str">
        <f t="shared" si="12"/>
        <v/>
      </c>
      <c r="P34" s="13" t="str">
        <f t="shared" si="13"/>
        <v/>
      </c>
      <c r="Q34" s="15" t="str">
        <f>IF($C34="","",1/建物情報等!$G$12/$P34)</f>
        <v/>
      </c>
      <c r="R34" s="16" t="str">
        <f t="shared" si="14"/>
        <v/>
      </c>
      <c r="S34" s="4" t="str">
        <f t="shared" si="15"/>
        <v/>
      </c>
      <c r="T34" s="4"/>
      <c r="U34" s="12" t="str">
        <f t="shared" si="0"/>
        <v/>
      </c>
      <c r="V34" s="12" t="e">
        <f t="shared" si="1"/>
        <v>#VALUE!</v>
      </c>
      <c r="W34" s="12">
        <f t="shared" si="2"/>
        <v>20</v>
      </c>
      <c r="X34" s="12" t="e">
        <f t="shared" si="3"/>
        <v>#VALUE!</v>
      </c>
      <c r="Y34" s="12" t="str">
        <f t="shared" si="4"/>
        <v/>
      </c>
      <c r="Z34" t="str">
        <f t="shared" si="16"/>
        <v/>
      </c>
    </row>
    <row r="35" spans="1:26" x14ac:dyDescent="0.2">
      <c r="A35" s="315">
        <f t="shared" si="5"/>
        <v>1.5</v>
      </c>
      <c r="B35" s="13">
        <v>1.5</v>
      </c>
      <c r="C35" s="15" t="str">
        <f>VLOOKUP(A35,沈下計算用バックデータ!$D$15:$G$470,4,FALSE)</f>
        <v/>
      </c>
      <c r="D35" s="15" t="str">
        <f>VLOOKUP(A35,沈下計算用バックデータ!$D$15:$F$470,2,FALSE)</f>
        <v/>
      </c>
      <c r="E35" s="15" t="str">
        <f>VLOOKUP(A35,沈下計算用バックデータ!$D$15:$F$470,3,FALSE)</f>
        <v/>
      </c>
      <c r="F35" s="14" t="str">
        <f t="shared" si="6"/>
        <v/>
      </c>
      <c r="G35" s="15" t="str">
        <f t="shared" si="7"/>
        <v/>
      </c>
      <c r="H35" s="15" t="str">
        <f t="shared" si="8"/>
        <v/>
      </c>
      <c r="I35" s="14" t="str">
        <f t="shared" si="9"/>
        <v/>
      </c>
      <c r="J35" s="14" t="str">
        <f t="shared" si="10"/>
        <v/>
      </c>
      <c r="K35" s="14" t="str">
        <f>IF($I35="","",VLOOKUP($I35,Sheet2!$C$5:$D$35,2))</f>
        <v/>
      </c>
      <c r="L35" s="14" t="str">
        <f>IF($J35="","",VLOOKUP($J35,Sheet2!$C$5:$D$35,2))</f>
        <v/>
      </c>
      <c r="M35" s="33" t="str">
        <f>IF($C35="","",IF(L35="∞",VLOOKUP($K35,Sheet2!$F$5:$G$20,2),(1/(2*3.14)*(($G35*$H35/(SQRT($G35^2+$H35^2+1)))*(($G35^2+$H35^2+2)/(($G35^2+1)*($H35^2+1)))+(ASIN(($G35*$H35)/(SQRT(($G35^2+1)*($H35^2+1)))))))))</f>
        <v/>
      </c>
      <c r="N35" s="33" t="str">
        <f t="shared" si="11"/>
        <v/>
      </c>
      <c r="O35" s="13" t="str">
        <f t="shared" si="12"/>
        <v/>
      </c>
      <c r="P35" s="13" t="str">
        <f t="shared" si="13"/>
        <v/>
      </c>
      <c r="Q35" s="15" t="str">
        <f>IF($C35="","",1/建物情報等!$G$12/$P35)</f>
        <v/>
      </c>
      <c r="R35" s="16" t="str">
        <f t="shared" si="14"/>
        <v/>
      </c>
      <c r="S35" s="4" t="str">
        <f t="shared" si="15"/>
        <v/>
      </c>
      <c r="T35" s="4"/>
      <c r="U35" s="12" t="str">
        <f t="shared" si="0"/>
        <v/>
      </c>
      <c r="V35" s="12" t="e">
        <f t="shared" si="1"/>
        <v>#VALUE!</v>
      </c>
      <c r="W35" s="12">
        <f t="shared" si="2"/>
        <v>24</v>
      </c>
      <c r="X35" s="12" t="e">
        <f t="shared" si="3"/>
        <v>#VALUE!</v>
      </c>
      <c r="Y35" s="12" t="str">
        <f t="shared" si="4"/>
        <v/>
      </c>
      <c r="Z35" t="str">
        <f t="shared" si="16"/>
        <v/>
      </c>
    </row>
    <row r="36" spans="1:26" x14ac:dyDescent="0.2">
      <c r="A36" s="315">
        <f t="shared" si="5"/>
        <v>1.75</v>
      </c>
      <c r="B36" s="13">
        <v>1.75</v>
      </c>
      <c r="C36" s="15" t="str">
        <f>VLOOKUP(A36,沈下計算用バックデータ!$D$15:$G$470,4,FALSE)</f>
        <v/>
      </c>
      <c r="D36" s="15" t="str">
        <f>VLOOKUP(A36,沈下計算用バックデータ!$D$15:$F$470,2,FALSE)</f>
        <v/>
      </c>
      <c r="E36" s="15" t="str">
        <f>VLOOKUP(A36,沈下計算用バックデータ!$D$15:$F$470,3,FALSE)</f>
        <v/>
      </c>
      <c r="F36" s="14" t="str">
        <f t="shared" si="6"/>
        <v/>
      </c>
      <c r="G36" s="15" t="str">
        <f t="shared" si="7"/>
        <v/>
      </c>
      <c r="H36" s="15" t="str">
        <f t="shared" si="8"/>
        <v/>
      </c>
      <c r="I36" s="14" t="str">
        <f t="shared" si="9"/>
        <v/>
      </c>
      <c r="J36" s="14" t="str">
        <f t="shared" si="10"/>
        <v/>
      </c>
      <c r="K36" s="14" t="str">
        <f>IF($I36="","",VLOOKUP($I36,Sheet2!$C$5:$D$35,2))</f>
        <v/>
      </c>
      <c r="L36" s="14" t="str">
        <f>IF($J36="","",VLOOKUP($J36,Sheet2!$C$5:$D$35,2))</f>
        <v/>
      </c>
      <c r="M36" s="33" t="str">
        <f>IF($C36="","",IF(L36="∞",VLOOKUP($K36,Sheet2!$F$5:$G$20,2),(1/(2*3.14)*(($G36*$H36/(SQRT($G36^2+$H36^2+1)))*(($G36^2+$H36^2+2)/(($G36^2+1)*($H36^2+1)))+(ASIN(($G36*$H36)/(SQRT(($G36^2+1)*($H36^2+1)))))))))</f>
        <v/>
      </c>
      <c r="N36" s="33" t="str">
        <f t="shared" si="11"/>
        <v/>
      </c>
      <c r="O36" s="13" t="str">
        <f t="shared" si="12"/>
        <v/>
      </c>
      <c r="P36" s="13" t="str">
        <f t="shared" si="13"/>
        <v/>
      </c>
      <c r="Q36" s="15" t="str">
        <f>IF($C36="","",1/建物情報等!$G$12/$P36)</f>
        <v/>
      </c>
      <c r="R36" s="16" t="str">
        <f t="shared" si="14"/>
        <v/>
      </c>
      <c r="S36" s="4" t="str">
        <f t="shared" si="15"/>
        <v/>
      </c>
      <c r="T36" s="4"/>
      <c r="U36" s="12" t="str">
        <f t="shared" si="0"/>
        <v/>
      </c>
      <c r="V36" s="12" t="e">
        <f t="shared" si="1"/>
        <v>#VALUE!</v>
      </c>
      <c r="W36" s="12">
        <f t="shared" si="2"/>
        <v>28</v>
      </c>
      <c r="X36" s="12" t="e">
        <f t="shared" si="3"/>
        <v>#VALUE!</v>
      </c>
      <c r="Y36" s="12" t="str">
        <f t="shared" si="4"/>
        <v/>
      </c>
      <c r="Z36" t="str">
        <f t="shared" si="16"/>
        <v/>
      </c>
    </row>
    <row r="37" spans="1:26" x14ac:dyDescent="0.2">
      <c r="A37" s="315">
        <f t="shared" si="5"/>
        <v>2</v>
      </c>
      <c r="B37" s="13">
        <v>2</v>
      </c>
      <c r="C37" s="15" t="str">
        <f>VLOOKUP(A37,沈下計算用バックデータ!$D$15:$G$470,4,FALSE)</f>
        <v/>
      </c>
      <c r="D37" s="15" t="str">
        <f>VLOOKUP(A37,沈下計算用バックデータ!$D$15:$F$470,2,FALSE)</f>
        <v/>
      </c>
      <c r="E37" s="15" t="str">
        <f>VLOOKUP(A37,沈下計算用バックデータ!$D$15:$F$470,3,FALSE)</f>
        <v/>
      </c>
      <c r="F37" s="14" t="str">
        <f t="shared" si="6"/>
        <v/>
      </c>
      <c r="G37" s="15" t="str">
        <f t="shared" si="7"/>
        <v/>
      </c>
      <c r="H37" s="15" t="str">
        <f t="shared" si="8"/>
        <v/>
      </c>
      <c r="I37" s="14" t="str">
        <f t="shared" si="9"/>
        <v/>
      </c>
      <c r="J37" s="14" t="str">
        <f t="shared" si="10"/>
        <v/>
      </c>
      <c r="K37" s="14" t="str">
        <f>IF($I37="","",VLOOKUP($I37,Sheet2!$C$5:$D$35,2))</f>
        <v/>
      </c>
      <c r="L37" s="14" t="str">
        <f>IF($J37="","",VLOOKUP($J37,Sheet2!$C$5:$D$35,2))</f>
        <v/>
      </c>
      <c r="M37" s="33" t="str">
        <f>IF($C37="","",IF(L37="∞",VLOOKUP($K37,Sheet2!$F$5:$G$20,2),(1/(2*3.14)*(($G37*$H37/(SQRT($G37^2+$H37^2+1)))*(($G37^2+$H37^2+2)/(($G37^2+1)*($H37^2+1)))+(ASIN(($G37*$H37)/(SQRT(($G37^2+1)*($H37^2+1)))))))))</f>
        <v/>
      </c>
      <c r="N37" s="33" t="str">
        <f t="shared" si="11"/>
        <v/>
      </c>
      <c r="O37" s="13" t="str">
        <f t="shared" si="12"/>
        <v/>
      </c>
      <c r="P37" s="13" t="str">
        <f t="shared" si="13"/>
        <v/>
      </c>
      <c r="Q37" s="15" t="str">
        <f>IF($C37="","",1/建物情報等!$G$12/$P37)</f>
        <v/>
      </c>
      <c r="R37" s="16" t="str">
        <f t="shared" si="14"/>
        <v/>
      </c>
      <c r="S37" s="4" t="str">
        <f t="shared" si="15"/>
        <v/>
      </c>
      <c r="T37" s="4"/>
      <c r="U37" s="12" t="str">
        <f t="shared" si="0"/>
        <v/>
      </c>
      <c r="V37" s="12" t="e">
        <f t="shared" si="1"/>
        <v>#VALUE!</v>
      </c>
      <c r="W37" s="12">
        <f t="shared" si="2"/>
        <v>32</v>
      </c>
      <c r="X37" s="12" t="e">
        <f t="shared" si="3"/>
        <v>#VALUE!</v>
      </c>
      <c r="Y37" s="12" t="str">
        <f t="shared" si="4"/>
        <v/>
      </c>
      <c r="Z37" t="str">
        <f t="shared" si="16"/>
        <v/>
      </c>
    </row>
    <row r="38" spans="1:26" x14ac:dyDescent="0.2">
      <c r="A38" s="315">
        <f t="shared" si="5"/>
        <v>2.25</v>
      </c>
      <c r="B38" s="13">
        <v>2.25</v>
      </c>
      <c r="C38" s="15" t="str">
        <f>VLOOKUP(A38,沈下計算用バックデータ!$D$15:$G$470,4,FALSE)</f>
        <v/>
      </c>
      <c r="D38" s="15" t="str">
        <f>VLOOKUP(A38,沈下計算用バックデータ!$D$15:$F$470,2,FALSE)</f>
        <v/>
      </c>
      <c r="E38" s="15" t="str">
        <f>VLOOKUP(A38,沈下計算用バックデータ!$D$15:$F$470,3,FALSE)</f>
        <v/>
      </c>
      <c r="F38" s="14" t="str">
        <f t="shared" si="6"/>
        <v/>
      </c>
      <c r="G38" s="15" t="str">
        <f t="shared" si="7"/>
        <v/>
      </c>
      <c r="H38" s="15" t="str">
        <f t="shared" si="8"/>
        <v/>
      </c>
      <c r="I38" s="14" t="str">
        <f t="shared" si="9"/>
        <v/>
      </c>
      <c r="J38" s="14" t="str">
        <f t="shared" si="10"/>
        <v/>
      </c>
      <c r="K38" s="14" t="str">
        <f>IF($I38="","",VLOOKUP($I38,Sheet2!$C$5:$D$35,2))</f>
        <v/>
      </c>
      <c r="L38" s="14" t="str">
        <f>IF($J38="","",VLOOKUP($J38,Sheet2!$C$5:$D$35,2))</f>
        <v/>
      </c>
      <c r="M38" s="33" t="str">
        <f>IF($C38="","",IF(L38="∞",VLOOKUP($K38,Sheet2!$F$5:$G$20,2),(1/(2*3.14)*(($G38*$H38/(SQRT($G38^2+$H38^2+1)))*(($G38^2+$H38^2+2)/(($G38^2+1)*($H38^2+1)))+(ASIN(($G38*$H38)/(SQRT(($G38^2+1)*($H38^2+1)))))))))</f>
        <v/>
      </c>
      <c r="N38" s="33" t="str">
        <f t="shared" si="11"/>
        <v/>
      </c>
      <c r="O38" s="13" t="str">
        <f t="shared" si="12"/>
        <v/>
      </c>
      <c r="P38" s="13" t="str">
        <f t="shared" si="13"/>
        <v/>
      </c>
      <c r="Q38" s="15" t="str">
        <f>IF($C38="","",1/建物情報等!$G$12/$P38)</f>
        <v/>
      </c>
      <c r="R38" s="16" t="str">
        <f>IF(C38="","",IF(OR(AND(建物情報等!$K$16="はい",$D38&lt;=0.5),AND(建物情報等!$K$16="いいえ",$E38=0)),$N38*$Q38*0.25*100,0))</f>
        <v/>
      </c>
      <c r="S38" s="4" t="str">
        <f t="shared" si="15"/>
        <v/>
      </c>
      <c r="T38" s="4"/>
      <c r="U38" s="12" t="str">
        <f t="shared" si="0"/>
        <v/>
      </c>
      <c r="V38" s="12" t="e">
        <f t="shared" si="1"/>
        <v>#VALUE!</v>
      </c>
      <c r="W38" s="12">
        <f t="shared" si="2"/>
        <v>36</v>
      </c>
      <c r="X38" s="12" t="e">
        <f t="shared" si="3"/>
        <v>#VALUE!</v>
      </c>
      <c r="Y38" s="12" t="str">
        <f t="shared" si="4"/>
        <v/>
      </c>
      <c r="Z38" t="str">
        <f t="shared" si="16"/>
        <v/>
      </c>
    </row>
    <row r="39" spans="1:26" x14ac:dyDescent="0.2">
      <c r="A39" s="315">
        <f t="shared" si="5"/>
        <v>2.5</v>
      </c>
      <c r="B39" s="13">
        <v>2.5</v>
      </c>
      <c r="C39" s="15" t="str">
        <f>VLOOKUP(A39,沈下計算用バックデータ!$D$15:$G$470,4,FALSE)</f>
        <v/>
      </c>
      <c r="D39" s="15" t="str">
        <f>VLOOKUP(A39,沈下計算用バックデータ!$D$15:$F$470,2,FALSE)</f>
        <v/>
      </c>
      <c r="E39" s="15" t="str">
        <f>VLOOKUP(A39,沈下計算用バックデータ!$D$15:$F$470,3,FALSE)</f>
        <v/>
      </c>
      <c r="F39" s="14" t="str">
        <f t="shared" si="6"/>
        <v/>
      </c>
      <c r="G39" s="15" t="str">
        <f t="shared" si="7"/>
        <v/>
      </c>
      <c r="H39" s="15" t="str">
        <f t="shared" si="8"/>
        <v/>
      </c>
      <c r="I39" s="14" t="str">
        <f t="shared" si="9"/>
        <v/>
      </c>
      <c r="J39" s="14" t="str">
        <f t="shared" si="10"/>
        <v/>
      </c>
      <c r="K39" s="14" t="str">
        <f>IF($I39="","",VLOOKUP($I39,Sheet2!$C$5:$D$35,2))</f>
        <v/>
      </c>
      <c r="L39" s="14" t="str">
        <f>IF($J39="","",VLOOKUP($J39,Sheet2!$C$5:$D$35,2))</f>
        <v/>
      </c>
      <c r="M39" s="33" t="str">
        <f>IF($C39="","",IF(L39="∞",VLOOKUP($K39,Sheet2!$F$5:$G$20,2),(1/(2*3.14)*(($G39*$H39/(SQRT($G39^2+$H39^2+1)))*(($G39^2+$H39^2+2)/(($G39^2+1)*($H39^2+1)))+(ASIN(($G39*$H39)/(SQRT(($G39^2+1)*($H39^2+1)))))))))</f>
        <v/>
      </c>
      <c r="N39" s="33" t="str">
        <f t="shared" si="11"/>
        <v/>
      </c>
      <c r="O39" s="13" t="str">
        <f t="shared" si="12"/>
        <v/>
      </c>
      <c r="P39" s="13" t="str">
        <f t="shared" si="13"/>
        <v/>
      </c>
      <c r="Q39" s="15" t="str">
        <f>IF($C39="","",1/建物情報等!$G$12/$P39)</f>
        <v/>
      </c>
      <c r="R39" s="16" t="str">
        <f>IF(C39="","",IF(OR(AND(建物情報等!$K$16="はい",$D39&lt;=0.5),AND(建物情報等!$K$16="いいえ",$E39=0)),$N39*$Q39*0.25*100,0))</f>
        <v/>
      </c>
      <c r="S39" s="4" t="str">
        <f t="shared" si="15"/>
        <v/>
      </c>
      <c r="T39" s="4"/>
      <c r="U39" s="12" t="str">
        <f t="shared" si="0"/>
        <v/>
      </c>
      <c r="V39" s="12" t="e">
        <f t="shared" si="1"/>
        <v>#VALUE!</v>
      </c>
      <c r="W39" s="12">
        <f t="shared" si="2"/>
        <v>40</v>
      </c>
      <c r="X39" s="12" t="e">
        <f t="shared" si="3"/>
        <v>#VALUE!</v>
      </c>
      <c r="Y39" s="12" t="str">
        <f t="shared" si="4"/>
        <v/>
      </c>
      <c r="Z39" t="str">
        <f t="shared" si="16"/>
        <v/>
      </c>
    </row>
    <row r="40" spans="1:26" x14ac:dyDescent="0.2">
      <c r="A40" s="315">
        <f t="shared" si="5"/>
        <v>2.75</v>
      </c>
      <c r="B40" s="13">
        <v>2.75</v>
      </c>
      <c r="C40" s="15" t="str">
        <f>VLOOKUP(A40,沈下計算用バックデータ!$D$15:$G$470,4,FALSE)</f>
        <v/>
      </c>
      <c r="D40" s="15" t="str">
        <f>VLOOKUP(A40,沈下計算用バックデータ!$D$15:$F$470,2,FALSE)</f>
        <v/>
      </c>
      <c r="E40" s="15" t="str">
        <f>VLOOKUP(A40,沈下計算用バックデータ!$D$15:$F$470,3,FALSE)</f>
        <v/>
      </c>
      <c r="F40" s="14" t="str">
        <f t="shared" si="6"/>
        <v/>
      </c>
      <c r="G40" s="15" t="str">
        <f t="shared" si="7"/>
        <v/>
      </c>
      <c r="H40" s="15" t="str">
        <f t="shared" si="8"/>
        <v/>
      </c>
      <c r="I40" s="14" t="str">
        <f t="shared" si="9"/>
        <v/>
      </c>
      <c r="J40" s="14" t="str">
        <f t="shared" si="10"/>
        <v/>
      </c>
      <c r="K40" s="14" t="str">
        <f>IF($I40="","",VLOOKUP($I40,Sheet2!$C$5:$D$35,2))</f>
        <v/>
      </c>
      <c r="L40" s="14" t="str">
        <f>IF($J40="","",VLOOKUP($J40,Sheet2!$C$5:$D$35,2))</f>
        <v/>
      </c>
      <c r="M40" s="33" t="str">
        <f>IF($C40="","",IF(L40="∞",VLOOKUP($K40,Sheet2!$F$5:$G$20,2),(1/(2*3.14)*(($G40*$H40/(SQRT($G40^2+$H40^2+1)))*(($G40^2+$H40^2+2)/(($G40^2+1)*($H40^2+1)))+(ASIN(($G40*$H40)/(SQRT(($G40^2+1)*($H40^2+1)))))))))</f>
        <v/>
      </c>
      <c r="N40" s="33" t="str">
        <f t="shared" si="11"/>
        <v/>
      </c>
      <c r="O40" s="13" t="str">
        <f t="shared" si="12"/>
        <v/>
      </c>
      <c r="P40" s="13" t="str">
        <f t="shared" si="13"/>
        <v/>
      </c>
      <c r="Q40" s="15" t="str">
        <f>IF($C40="","",1/建物情報等!$G$12/$P40)</f>
        <v/>
      </c>
      <c r="R40" s="16" t="str">
        <f>IF(C40="","",IF(OR(AND(建物情報等!$K$16="はい",$D40&lt;=0.5),AND(建物情報等!$K$16="いいえ",$E40=0)),$N40*$Q40*0.25*100,0))</f>
        <v/>
      </c>
      <c r="S40" s="4" t="str">
        <f t="shared" si="15"/>
        <v/>
      </c>
      <c r="T40" s="4"/>
      <c r="U40" t="str">
        <f t="shared" si="0"/>
        <v/>
      </c>
      <c r="V40" t="e">
        <f t="shared" si="1"/>
        <v>#VALUE!</v>
      </c>
      <c r="W40">
        <f t="shared" si="2"/>
        <v>44</v>
      </c>
      <c r="X40" t="e">
        <f t="shared" si="3"/>
        <v>#VALUE!</v>
      </c>
      <c r="Y40" t="str">
        <f t="shared" si="4"/>
        <v/>
      </c>
      <c r="Z40" t="str">
        <f t="shared" si="16"/>
        <v/>
      </c>
    </row>
    <row r="41" spans="1:26" x14ac:dyDescent="0.2">
      <c r="A41" s="315">
        <f t="shared" si="5"/>
        <v>3</v>
      </c>
      <c r="B41" s="13">
        <v>3</v>
      </c>
      <c r="C41" s="15" t="str">
        <f>VLOOKUP(A41,沈下計算用バックデータ!$D$15:$G$470,4,FALSE)</f>
        <v/>
      </c>
      <c r="D41" s="15" t="str">
        <f>VLOOKUP(A41,沈下計算用バックデータ!$D$15:$F$470,2,FALSE)</f>
        <v/>
      </c>
      <c r="E41" s="15" t="str">
        <f>VLOOKUP(A41,沈下計算用バックデータ!$D$15:$F$470,3,FALSE)</f>
        <v/>
      </c>
      <c r="F41" s="14" t="str">
        <f t="shared" si="6"/>
        <v/>
      </c>
      <c r="G41" s="15" t="str">
        <f t="shared" si="7"/>
        <v/>
      </c>
      <c r="H41" s="15" t="str">
        <f t="shared" si="8"/>
        <v/>
      </c>
      <c r="I41" s="14" t="str">
        <f t="shared" si="9"/>
        <v/>
      </c>
      <c r="J41" s="14" t="str">
        <f t="shared" si="10"/>
        <v/>
      </c>
      <c r="K41" s="14" t="str">
        <f>IF($I41="","",VLOOKUP($I41,Sheet2!$C$5:$D$35,2))</f>
        <v/>
      </c>
      <c r="L41" s="14" t="str">
        <f>IF($J41="","",VLOOKUP($J41,Sheet2!$C$5:$D$35,2))</f>
        <v/>
      </c>
      <c r="M41" s="33" t="str">
        <f>IF($C41="","",IF(L41="∞",VLOOKUP($K41,Sheet2!$F$5:$G$20,2),(1/(2*3.14)*(($G41*$H41/(SQRT($G41^2+$H41^2+1)))*(($G41^2+$H41^2+2)/(($G41^2+1)*($H41^2+1)))+(ASIN(($G41*$H41)/(SQRT(($G41^2+1)*($H41^2+1)))))))))</f>
        <v/>
      </c>
      <c r="N41" s="33" t="str">
        <f t="shared" si="11"/>
        <v/>
      </c>
      <c r="O41" s="13" t="str">
        <f t="shared" si="12"/>
        <v/>
      </c>
      <c r="P41" s="13" t="str">
        <f t="shared" si="13"/>
        <v/>
      </c>
      <c r="Q41" s="15" t="str">
        <f>IF($C41="","",1/建物情報等!$G$12/$P41)</f>
        <v/>
      </c>
      <c r="R41" s="16" t="str">
        <f>IF(C41="","",IF(OR(AND(建物情報等!$K$16="はい",$D41&lt;=0.5),AND(建物情報等!$K$16="いいえ",$E41=0)),$N41*$Q41*0.25*100,0))</f>
        <v/>
      </c>
      <c r="S41" s="4" t="str">
        <f t="shared" si="15"/>
        <v/>
      </c>
      <c r="T41" s="4"/>
      <c r="U41" s="12" t="str">
        <f t="shared" si="0"/>
        <v/>
      </c>
      <c r="V41" s="12" t="e">
        <f t="shared" si="1"/>
        <v>#VALUE!</v>
      </c>
      <c r="W41" s="12">
        <f t="shared" si="2"/>
        <v>48</v>
      </c>
      <c r="X41" s="12" t="e">
        <f t="shared" si="3"/>
        <v>#VALUE!</v>
      </c>
      <c r="Y41" s="12" t="str">
        <f t="shared" si="4"/>
        <v/>
      </c>
      <c r="Z41" t="str">
        <f t="shared" si="16"/>
        <v/>
      </c>
    </row>
    <row r="42" spans="1:26" x14ac:dyDescent="0.2">
      <c r="A42" s="315">
        <f t="shared" si="5"/>
        <v>3.25</v>
      </c>
      <c r="B42" s="13">
        <v>3.25</v>
      </c>
      <c r="C42" s="15" t="str">
        <f>VLOOKUP(A42,沈下計算用バックデータ!$D$15:$G$470,4,FALSE)</f>
        <v/>
      </c>
      <c r="D42" s="15" t="str">
        <f>VLOOKUP(A42,沈下計算用バックデータ!$D$15:$F$470,2,FALSE)</f>
        <v/>
      </c>
      <c r="E42" s="15" t="str">
        <f>VLOOKUP(A42,沈下計算用バックデータ!$D$15:$F$470,3,FALSE)</f>
        <v/>
      </c>
      <c r="F42" s="14" t="str">
        <f t="shared" si="6"/>
        <v/>
      </c>
      <c r="G42" s="15" t="str">
        <f t="shared" si="7"/>
        <v/>
      </c>
      <c r="H42" s="15" t="str">
        <f t="shared" si="8"/>
        <v/>
      </c>
      <c r="I42" s="14" t="str">
        <f t="shared" si="9"/>
        <v/>
      </c>
      <c r="J42" s="14" t="str">
        <f t="shared" si="10"/>
        <v/>
      </c>
      <c r="K42" s="14" t="str">
        <f>IF($I42="","",VLOOKUP($I42,Sheet2!$C$5:$D$35,2))</f>
        <v/>
      </c>
      <c r="L42" s="14" t="str">
        <f>IF($J42="","",VLOOKUP($J42,Sheet2!$C$5:$D$35,2))</f>
        <v/>
      </c>
      <c r="M42" s="33" t="str">
        <f>IF($C42="","",IF(L42="∞",VLOOKUP($K42,Sheet2!$F$5:$G$20,2),(1/(2*3.14)*(($G42*$H42/(SQRT($G42^2+$H42^2+1)))*(($G42^2+$H42^2+2)/(($G42^2+1)*($H42^2+1)))+(ASIN(($G42*$H42)/(SQRT(($G42^2+1)*($H42^2+1)))))))))</f>
        <v/>
      </c>
      <c r="N42" s="33" t="str">
        <f t="shared" si="11"/>
        <v/>
      </c>
      <c r="O42" s="13" t="str">
        <f t="shared" si="12"/>
        <v/>
      </c>
      <c r="P42" s="13" t="str">
        <f t="shared" si="13"/>
        <v/>
      </c>
      <c r="Q42" s="15" t="str">
        <f>IF($C42="","",1/建物情報等!$G$12/$P42)</f>
        <v/>
      </c>
      <c r="R42" s="16" t="str">
        <f>IF(C42="","",IF(OR(AND(建物情報等!$K$16="はい",$D42&lt;=0.5),AND(建物情報等!$K$16="いいえ",$E42=0)),$N42*$Q42*0.25*100,0))</f>
        <v/>
      </c>
      <c r="S42" s="4" t="str">
        <f t="shared" si="15"/>
        <v/>
      </c>
      <c r="T42" s="4"/>
      <c r="U42" s="12" t="str">
        <f t="shared" si="0"/>
        <v/>
      </c>
      <c r="V42" s="12" t="e">
        <f t="shared" si="1"/>
        <v>#VALUE!</v>
      </c>
      <c r="W42" s="12">
        <f t="shared" si="2"/>
        <v>52</v>
      </c>
      <c r="X42" s="12" t="e">
        <f t="shared" si="3"/>
        <v>#VALUE!</v>
      </c>
      <c r="Y42" s="12" t="str">
        <f t="shared" si="4"/>
        <v/>
      </c>
      <c r="Z42" t="str">
        <f t="shared" si="16"/>
        <v/>
      </c>
    </row>
    <row r="43" spans="1:26" x14ac:dyDescent="0.2">
      <c r="A43" s="315">
        <f t="shared" si="5"/>
        <v>3.5</v>
      </c>
      <c r="B43" s="13">
        <v>3.5</v>
      </c>
      <c r="C43" s="15" t="str">
        <f>VLOOKUP(A43,沈下計算用バックデータ!$D$15:$G$470,4,FALSE)</f>
        <v/>
      </c>
      <c r="D43" s="15" t="str">
        <f>VLOOKUP(A43,沈下計算用バックデータ!$D$15:$F$470,2,FALSE)</f>
        <v/>
      </c>
      <c r="E43" s="15" t="str">
        <f>VLOOKUP(A43,沈下計算用バックデータ!$D$15:$F$470,3,FALSE)</f>
        <v/>
      </c>
      <c r="F43" s="14" t="str">
        <f t="shared" si="6"/>
        <v/>
      </c>
      <c r="G43" s="15" t="str">
        <f t="shared" si="7"/>
        <v/>
      </c>
      <c r="H43" s="15" t="str">
        <f t="shared" si="8"/>
        <v/>
      </c>
      <c r="I43" s="14" t="str">
        <f t="shared" si="9"/>
        <v/>
      </c>
      <c r="J43" s="14" t="str">
        <f t="shared" si="10"/>
        <v/>
      </c>
      <c r="K43" s="14" t="str">
        <f>IF($I43="","",VLOOKUP($I43,Sheet2!$C$5:$D$35,2))</f>
        <v/>
      </c>
      <c r="L43" s="14" t="str">
        <f>IF($J43="","",VLOOKUP($J43,Sheet2!$C$5:$D$35,2))</f>
        <v/>
      </c>
      <c r="M43" s="33" t="str">
        <f>IF($C43="","",IF(L43="∞",VLOOKUP($K43,Sheet2!$F$5:$G$20,2),(1/(2*3.14)*(($G43*$H43/(SQRT($G43^2+$H43^2+1)))*(($G43^2+$H43^2+2)/(($G43^2+1)*($H43^2+1)))+(ASIN(($G43*$H43)/(SQRT(($G43^2+1)*($H43^2+1)))))))))</f>
        <v/>
      </c>
      <c r="N43" s="33" t="str">
        <f t="shared" si="11"/>
        <v/>
      </c>
      <c r="O43" s="13" t="str">
        <f t="shared" si="12"/>
        <v/>
      </c>
      <c r="P43" s="13" t="str">
        <f t="shared" si="13"/>
        <v/>
      </c>
      <c r="Q43" s="15" t="str">
        <f>IF($C43="","",1/建物情報等!$G$12/$P43)</f>
        <v/>
      </c>
      <c r="R43" s="16" t="str">
        <f>IF(C43="","",IF(OR(AND(建物情報等!$K$16="はい",$D43&lt;=0.5),AND(建物情報等!$K$16="いいえ",$E43=0)),$N43*$Q43*0.25*100,0))</f>
        <v/>
      </c>
      <c r="S43" s="4" t="str">
        <f t="shared" si="15"/>
        <v/>
      </c>
      <c r="T43" s="4"/>
      <c r="U43" s="12" t="str">
        <f t="shared" si="0"/>
        <v/>
      </c>
      <c r="V43" s="12" t="e">
        <f t="shared" si="1"/>
        <v>#VALUE!</v>
      </c>
      <c r="W43" s="12">
        <f t="shared" si="2"/>
        <v>56</v>
      </c>
      <c r="X43" s="12" t="e">
        <f t="shared" si="3"/>
        <v>#VALUE!</v>
      </c>
      <c r="Y43" s="12" t="str">
        <f t="shared" si="4"/>
        <v/>
      </c>
      <c r="Z43" t="str">
        <f t="shared" si="16"/>
        <v/>
      </c>
    </row>
    <row r="44" spans="1:26" x14ac:dyDescent="0.2">
      <c r="A44" s="315">
        <f t="shared" si="5"/>
        <v>3.75</v>
      </c>
      <c r="B44" s="13">
        <v>3.75</v>
      </c>
      <c r="C44" s="15" t="str">
        <f>VLOOKUP(A44,沈下計算用バックデータ!$D$15:$G$470,4,FALSE)</f>
        <v/>
      </c>
      <c r="D44" s="15" t="str">
        <f>VLOOKUP(A44,沈下計算用バックデータ!$D$15:$F$470,2,FALSE)</f>
        <v/>
      </c>
      <c r="E44" s="15" t="str">
        <f>VLOOKUP(A44,沈下計算用バックデータ!$D$15:$F$470,3,FALSE)</f>
        <v/>
      </c>
      <c r="F44" s="14" t="str">
        <f t="shared" si="6"/>
        <v/>
      </c>
      <c r="G44" s="15" t="str">
        <f t="shared" si="7"/>
        <v/>
      </c>
      <c r="H44" s="15" t="str">
        <f t="shared" si="8"/>
        <v/>
      </c>
      <c r="I44" s="14" t="str">
        <f t="shared" si="9"/>
        <v/>
      </c>
      <c r="J44" s="14" t="str">
        <f t="shared" si="10"/>
        <v/>
      </c>
      <c r="K44" s="14" t="str">
        <f>IF($I44="","",VLOOKUP($I44,Sheet2!$C$5:$D$35,2))</f>
        <v/>
      </c>
      <c r="L44" s="14" t="str">
        <f>IF($J44="","",VLOOKUP($J44,Sheet2!$C$5:$D$35,2))</f>
        <v/>
      </c>
      <c r="M44" s="33" t="str">
        <f>IF($C44="","",IF(L44="∞",VLOOKUP($K44,Sheet2!$F$5:$G$20,2),(1/(2*3.14)*(($G44*$H44/(SQRT($G44^2+$H44^2+1)))*(($G44^2+$H44^2+2)/(($G44^2+1)*($H44^2+1)))+(ASIN(($G44*$H44)/(SQRT(($G44^2+1)*($H44^2+1)))))))))</f>
        <v/>
      </c>
      <c r="N44" s="33" t="str">
        <f t="shared" si="11"/>
        <v/>
      </c>
      <c r="O44" s="13" t="str">
        <f t="shared" si="12"/>
        <v/>
      </c>
      <c r="P44" s="13" t="str">
        <f t="shared" si="13"/>
        <v/>
      </c>
      <c r="Q44" s="15" t="str">
        <f>IF($C44="","",1/建物情報等!$G$12/$P44)</f>
        <v/>
      </c>
      <c r="R44" s="16" t="str">
        <f>IF(C44="","",IF(OR(AND(建物情報等!$K$16="はい",$D44&lt;=0.5),AND(建物情報等!$K$16="いいえ",$E44=0)),$N44*$Q44*0.25*100,0))</f>
        <v/>
      </c>
      <c r="S44" s="4" t="str">
        <f t="shared" si="15"/>
        <v/>
      </c>
      <c r="T44" s="4"/>
      <c r="U44" t="str">
        <f t="shared" si="0"/>
        <v/>
      </c>
      <c r="V44" t="e">
        <f t="shared" si="1"/>
        <v>#VALUE!</v>
      </c>
      <c r="W44">
        <f t="shared" si="2"/>
        <v>60</v>
      </c>
      <c r="X44" t="e">
        <f t="shared" si="3"/>
        <v>#VALUE!</v>
      </c>
      <c r="Y44" t="str">
        <f t="shared" si="4"/>
        <v/>
      </c>
      <c r="Z44" t="str">
        <f t="shared" si="16"/>
        <v/>
      </c>
    </row>
    <row r="45" spans="1:26" x14ac:dyDescent="0.2">
      <c r="A45" s="315">
        <f t="shared" si="5"/>
        <v>4</v>
      </c>
      <c r="B45" s="13">
        <v>4</v>
      </c>
      <c r="C45" s="15" t="str">
        <f>VLOOKUP(A45,沈下計算用バックデータ!$D$15:$G$470,4,FALSE)</f>
        <v/>
      </c>
      <c r="D45" s="15" t="str">
        <f>VLOOKUP(A45,沈下計算用バックデータ!$D$15:$F$470,2,FALSE)</f>
        <v/>
      </c>
      <c r="E45" s="15" t="str">
        <f>VLOOKUP(A45,沈下計算用バックデータ!$D$15:$F$470,3,FALSE)</f>
        <v/>
      </c>
      <c r="F45" s="14" t="str">
        <f t="shared" si="6"/>
        <v/>
      </c>
      <c r="G45" s="15" t="str">
        <f t="shared" si="7"/>
        <v/>
      </c>
      <c r="H45" s="15" t="str">
        <f t="shared" si="8"/>
        <v/>
      </c>
      <c r="I45" s="14" t="str">
        <f t="shared" si="9"/>
        <v/>
      </c>
      <c r="J45" s="14" t="str">
        <f t="shared" si="10"/>
        <v/>
      </c>
      <c r="K45" s="14" t="str">
        <f>IF($I45="","",VLOOKUP($I45,Sheet2!$C$5:$D$35,2))</f>
        <v/>
      </c>
      <c r="L45" s="14" t="str">
        <f>IF($J45="","",VLOOKUP($J45,Sheet2!$C$5:$D$35,2))</f>
        <v/>
      </c>
      <c r="M45" s="33" t="str">
        <f>IF($C45="","",IF(L45="∞",VLOOKUP($K45,Sheet2!$F$5:$G$20,2),(1/(2*3.14)*(($G45*$H45/(SQRT($G45^2+$H45^2+1)))*(($G45^2+$H45^2+2)/(($G45^2+1)*($H45^2+1)))+(ASIN(($G45*$H45)/(SQRT(($G45^2+1)*($H45^2+1)))))))))</f>
        <v/>
      </c>
      <c r="N45" s="33" t="str">
        <f t="shared" si="11"/>
        <v/>
      </c>
      <c r="O45" s="13" t="str">
        <f t="shared" si="12"/>
        <v/>
      </c>
      <c r="P45" s="13" t="str">
        <f t="shared" si="13"/>
        <v/>
      </c>
      <c r="Q45" s="15" t="str">
        <f>IF($C45="","",1/建物情報等!$G$12/$P45)</f>
        <v/>
      </c>
      <c r="R45" s="16" t="str">
        <f>IF(C45="","",IF(OR(AND(建物情報等!$K$16="はい",$D45&lt;=0.5),AND(建物情報等!$K$16="いいえ",$E45=0)),$N45*$Q45*0.25*100,0))</f>
        <v/>
      </c>
      <c r="S45" s="4" t="str">
        <f t="shared" si="15"/>
        <v/>
      </c>
      <c r="T45" s="4"/>
      <c r="U45" s="12" t="str">
        <f t="shared" si="0"/>
        <v/>
      </c>
      <c r="V45" s="12" t="e">
        <f t="shared" si="1"/>
        <v>#VALUE!</v>
      </c>
      <c r="W45" s="12">
        <f t="shared" si="2"/>
        <v>64</v>
      </c>
      <c r="X45" s="12" t="e">
        <f t="shared" si="3"/>
        <v>#VALUE!</v>
      </c>
      <c r="Y45" s="12" t="str">
        <f t="shared" si="4"/>
        <v/>
      </c>
      <c r="Z45" t="str">
        <f t="shared" si="16"/>
        <v/>
      </c>
    </row>
    <row r="46" spans="1:26" x14ac:dyDescent="0.2">
      <c r="A46" s="315">
        <f t="shared" si="5"/>
        <v>4.25</v>
      </c>
      <c r="B46" s="13">
        <v>4.25</v>
      </c>
      <c r="C46" s="15" t="str">
        <f>VLOOKUP(A46,沈下計算用バックデータ!$D$15:$G$470,4,FALSE)</f>
        <v/>
      </c>
      <c r="D46" s="15" t="str">
        <f>VLOOKUP(A46,沈下計算用バックデータ!$D$15:$F$470,2,FALSE)</f>
        <v/>
      </c>
      <c r="E46" s="15" t="str">
        <f>VLOOKUP(A46,沈下計算用バックデータ!$D$15:$F$470,3,FALSE)</f>
        <v/>
      </c>
      <c r="F46" s="14" t="str">
        <f t="shared" si="6"/>
        <v/>
      </c>
      <c r="G46" s="15" t="str">
        <f t="shared" si="7"/>
        <v/>
      </c>
      <c r="H46" s="15" t="str">
        <f t="shared" si="8"/>
        <v/>
      </c>
      <c r="I46" s="14" t="str">
        <f t="shared" si="9"/>
        <v/>
      </c>
      <c r="J46" s="14" t="str">
        <f t="shared" si="10"/>
        <v/>
      </c>
      <c r="K46" s="14" t="str">
        <f>IF($I46="","",VLOOKUP($I46,Sheet2!$C$5:$D$35,2))</f>
        <v/>
      </c>
      <c r="L46" s="14" t="str">
        <f>IF($J46="","",VLOOKUP($J46,Sheet2!$C$5:$D$35,2))</f>
        <v/>
      </c>
      <c r="M46" s="33" t="str">
        <f>IF($C46="","",IF(L46="∞",VLOOKUP($K46,Sheet2!$F$5:$G$20,2),(1/(2*3.14)*(($G46*$H46/(SQRT($G46^2+$H46^2+1)))*(($G46^2+$H46^2+2)/(($G46^2+1)*($H46^2+1)))+(ASIN(($G46*$H46)/(SQRT(($G46^2+1)*($H46^2+1)))))))))</f>
        <v/>
      </c>
      <c r="N46" s="33" t="str">
        <f t="shared" si="11"/>
        <v/>
      </c>
      <c r="O46" s="13" t="str">
        <f t="shared" si="12"/>
        <v/>
      </c>
      <c r="P46" s="13" t="str">
        <f t="shared" si="13"/>
        <v/>
      </c>
      <c r="Q46" s="15" t="str">
        <f>IF($C46="","",1/建物情報等!$G$12/$P46)</f>
        <v/>
      </c>
      <c r="R46" s="16" t="str">
        <f>IF(C46="","",IF(OR(AND(建物情報等!$K$16="はい",$D46&lt;=0.5),AND(建物情報等!$K$16="いいえ",$E46=0)),$N46*$Q46*0.25*100,0))</f>
        <v/>
      </c>
      <c r="S46" s="4" t="str">
        <f t="shared" si="15"/>
        <v/>
      </c>
      <c r="T46" s="4"/>
      <c r="U46" s="12" t="str">
        <f t="shared" si="0"/>
        <v/>
      </c>
      <c r="V46" s="12" t="e">
        <f t="shared" si="1"/>
        <v>#VALUE!</v>
      </c>
      <c r="W46" s="12">
        <f t="shared" si="2"/>
        <v>68</v>
      </c>
      <c r="X46" s="12" t="e">
        <f t="shared" si="3"/>
        <v>#VALUE!</v>
      </c>
      <c r="Y46" s="12" t="str">
        <f t="shared" si="4"/>
        <v/>
      </c>
      <c r="Z46" t="str">
        <f t="shared" si="16"/>
        <v/>
      </c>
    </row>
    <row r="47" spans="1:26" x14ac:dyDescent="0.2">
      <c r="A47" s="315">
        <f t="shared" si="5"/>
        <v>4.5</v>
      </c>
      <c r="B47" s="13">
        <v>4.5</v>
      </c>
      <c r="C47" s="15" t="str">
        <f>VLOOKUP(A47,沈下計算用バックデータ!$D$15:$G$470,4,FALSE)</f>
        <v/>
      </c>
      <c r="D47" s="15" t="str">
        <f>VLOOKUP(A47,沈下計算用バックデータ!$D$15:$F$470,2,FALSE)</f>
        <v/>
      </c>
      <c r="E47" s="15" t="str">
        <f>VLOOKUP(A47,沈下計算用バックデータ!$D$15:$F$470,3,FALSE)</f>
        <v/>
      </c>
      <c r="F47" s="14" t="str">
        <f t="shared" si="6"/>
        <v/>
      </c>
      <c r="G47" s="15" t="str">
        <f t="shared" si="7"/>
        <v/>
      </c>
      <c r="H47" s="15" t="str">
        <f t="shared" si="8"/>
        <v/>
      </c>
      <c r="I47" s="14" t="str">
        <f t="shared" si="9"/>
        <v/>
      </c>
      <c r="J47" s="14" t="str">
        <f t="shared" si="10"/>
        <v/>
      </c>
      <c r="K47" s="14" t="str">
        <f>IF($I47="","",VLOOKUP($I47,Sheet2!$C$5:$D$35,2))</f>
        <v/>
      </c>
      <c r="L47" s="14" t="str">
        <f>IF($J47="","",VLOOKUP($J47,Sheet2!$C$5:$D$35,2))</f>
        <v/>
      </c>
      <c r="M47" s="33" t="str">
        <f>IF($C47="","",IF(L47="∞",VLOOKUP($K47,Sheet2!$F$5:$G$20,2),(1/(2*3.14)*(($G47*$H47/(SQRT($G47^2+$H47^2+1)))*(($G47^2+$H47^2+2)/(($G47^2+1)*($H47^2+1)))+(ASIN(($G47*$H47)/(SQRT(($G47^2+1)*($H47^2+1)))))))))</f>
        <v/>
      </c>
      <c r="N47" s="33" t="str">
        <f t="shared" si="11"/>
        <v/>
      </c>
      <c r="O47" s="13" t="str">
        <f t="shared" si="12"/>
        <v/>
      </c>
      <c r="P47" s="13" t="str">
        <f t="shared" si="13"/>
        <v/>
      </c>
      <c r="Q47" s="15" t="str">
        <f>IF($C47="","",1/建物情報等!$G$12/$P47)</f>
        <v/>
      </c>
      <c r="R47" s="16" t="str">
        <f>IF(C47="","",IF(OR(AND(建物情報等!$K$16="はい",$D47&lt;=0.5),AND(建物情報等!$K$16="いいえ",$E47=0)),$N47*$Q47*0.25*100,0))</f>
        <v/>
      </c>
      <c r="S47" s="4" t="str">
        <f t="shared" si="15"/>
        <v/>
      </c>
      <c r="T47" s="4"/>
      <c r="U47" t="str">
        <f t="shared" si="0"/>
        <v/>
      </c>
      <c r="V47" t="e">
        <f t="shared" si="1"/>
        <v>#VALUE!</v>
      </c>
      <c r="W47">
        <f t="shared" si="2"/>
        <v>72</v>
      </c>
      <c r="X47" t="e">
        <f t="shared" si="3"/>
        <v>#VALUE!</v>
      </c>
      <c r="Y47" t="str">
        <f t="shared" si="4"/>
        <v/>
      </c>
      <c r="Z47" t="str">
        <f t="shared" si="16"/>
        <v/>
      </c>
    </row>
    <row r="48" spans="1:26" x14ac:dyDescent="0.2">
      <c r="A48" s="315">
        <f t="shared" si="5"/>
        <v>4.75</v>
      </c>
      <c r="B48" s="13">
        <v>4.75</v>
      </c>
      <c r="C48" s="15" t="str">
        <f>VLOOKUP(A48,沈下計算用バックデータ!$D$15:$G$470,4,FALSE)</f>
        <v/>
      </c>
      <c r="D48" s="15" t="str">
        <f>VLOOKUP(A48,沈下計算用バックデータ!$D$15:$F$470,2,FALSE)</f>
        <v/>
      </c>
      <c r="E48" s="15" t="str">
        <f>VLOOKUP(A48,沈下計算用バックデータ!$D$15:$F$470,3,FALSE)</f>
        <v/>
      </c>
      <c r="F48" s="14" t="str">
        <f t="shared" si="6"/>
        <v/>
      </c>
      <c r="G48" s="15" t="str">
        <f t="shared" si="7"/>
        <v/>
      </c>
      <c r="H48" s="15" t="str">
        <f t="shared" si="8"/>
        <v/>
      </c>
      <c r="I48" s="14" t="str">
        <f t="shared" si="9"/>
        <v/>
      </c>
      <c r="J48" s="14" t="str">
        <f t="shared" si="10"/>
        <v/>
      </c>
      <c r="K48" s="14" t="str">
        <f>IF($I48="","",VLOOKUP($I48,Sheet2!$C$5:$D$35,2))</f>
        <v/>
      </c>
      <c r="L48" s="14" t="str">
        <f>IF($J48="","",VLOOKUP($J48,Sheet2!$C$5:$D$35,2))</f>
        <v/>
      </c>
      <c r="M48" s="33" t="str">
        <f>IF($C48="","",IF(L48="∞",VLOOKUP($K48,Sheet2!$F$5:$G$20,2),(1/(2*3.14)*(($G48*$H48/(SQRT($G48^2+$H48^2+1)))*(($G48^2+$H48^2+2)/(($G48^2+1)*($H48^2+1)))+(ASIN(($G48*$H48)/(SQRT(($G48^2+1)*($H48^2+1)))))))))</f>
        <v/>
      </c>
      <c r="N48" s="33" t="str">
        <f t="shared" si="11"/>
        <v/>
      </c>
      <c r="O48" s="13" t="str">
        <f t="shared" si="12"/>
        <v/>
      </c>
      <c r="P48" s="13" t="str">
        <f t="shared" si="13"/>
        <v/>
      </c>
      <c r="Q48" s="15" t="str">
        <f>IF($C48="","",1/建物情報等!$G$12/$P48)</f>
        <v/>
      </c>
      <c r="R48" s="16" t="str">
        <f>IF(C48="","",IF(OR(AND(建物情報等!$K$16="はい",$D48&lt;=0.5),AND(建物情報等!$K$16="いいえ",$E48=0)),$N48*$Q48*0.25*100,0))</f>
        <v/>
      </c>
      <c r="S48" s="4" t="str">
        <f t="shared" si="15"/>
        <v/>
      </c>
      <c r="T48" s="4"/>
      <c r="U48" s="12" t="str">
        <f t="shared" si="0"/>
        <v/>
      </c>
      <c r="V48" s="12" t="e">
        <f t="shared" si="1"/>
        <v>#VALUE!</v>
      </c>
      <c r="W48" s="12">
        <f t="shared" si="2"/>
        <v>76</v>
      </c>
      <c r="X48" s="12" t="e">
        <f t="shared" si="3"/>
        <v>#VALUE!</v>
      </c>
      <c r="Y48" s="12" t="str">
        <f t="shared" si="4"/>
        <v/>
      </c>
      <c r="Z48" t="str">
        <f t="shared" si="16"/>
        <v/>
      </c>
    </row>
    <row r="49" spans="1:26" x14ac:dyDescent="0.2">
      <c r="A49" s="315">
        <f t="shared" si="5"/>
        <v>5</v>
      </c>
      <c r="B49" s="13">
        <v>5</v>
      </c>
      <c r="C49" s="15" t="str">
        <f>VLOOKUP(A49,沈下計算用バックデータ!$D$15:$G$470,4,FALSE)</f>
        <v/>
      </c>
      <c r="D49" s="15" t="str">
        <f>VLOOKUP(A49,沈下計算用バックデータ!$D$15:$F$470,2,FALSE)</f>
        <v/>
      </c>
      <c r="E49" s="15" t="str">
        <f>VLOOKUP(A49,沈下計算用バックデータ!$D$15:$F$470,3,FALSE)</f>
        <v/>
      </c>
      <c r="F49" s="14" t="str">
        <f t="shared" si="6"/>
        <v/>
      </c>
      <c r="G49" s="15" t="str">
        <f t="shared" si="7"/>
        <v/>
      </c>
      <c r="H49" s="15" t="str">
        <f t="shared" si="8"/>
        <v/>
      </c>
      <c r="I49" s="14" t="str">
        <f t="shared" si="9"/>
        <v/>
      </c>
      <c r="J49" s="14" t="str">
        <f t="shared" si="10"/>
        <v/>
      </c>
      <c r="K49" s="14" t="str">
        <f>IF($I49="","",VLOOKUP($I49,Sheet2!$C$5:$D$35,2))</f>
        <v/>
      </c>
      <c r="L49" s="14" t="str">
        <f>IF($J49="","",VLOOKUP($J49,Sheet2!$C$5:$D$35,2))</f>
        <v/>
      </c>
      <c r="M49" s="33" t="str">
        <f>IF($C49="","",IF(L49="∞",VLOOKUP($K49,Sheet2!$F$5:$G$20,2),(1/(2*3.14)*(($G49*$H49/(SQRT($G49^2+$H49^2+1)))*(($G49^2+$H49^2+2)/(($G49^2+1)*($H49^2+1)))+(ASIN(($G49*$H49)/(SQRT(($G49^2+1)*($H49^2+1)))))))))</f>
        <v/>
      </c>
      <c r="N49" s="33" t="str">
        <f t="shared" si="11"/>
        <v/>
      </c>
      <c r="O49" s="13" t="str">
        <f t="shared" si="12"/>
        <v/>
      </c>
      <c r="P49" s="13" t="str">
        <f t="shared" si="13"/>
        <v/>
      </c>
      <c r="Q49" s="15" t="str">
        <f>IF($C49="","",1/建物情報等!$G$12/$P49)</f>
        <v/>
      </c>
      <c r="R49" s="16" t="str">
        <f>IF(C49="","",IF(OR(AND(建物情報等!$K$16="はい",$D49&lt;=0.5),AND(建物情報等!$K$16="いいえ",$E49=0)),$N49*$Q49*0.25*100,0))</f>
        <v/>
      </c>
      <c r="S49" s="4" t="str">
        <f t="shared" si="15"/>
        <v/>
      </c>
      <c r="T49" s="4"/>
      <c r="U49" s="12" t="str">
        <f t="shared" si="0"/>
        <v/>
      </c>
      <c r="V49" s="12" t="e">
        <f t="shared" si="1"/>
        <v>#VALUE!</v>
      </c>
      <c r="W49" s="12">
        <f t="shared" si="2"/>
        <v>80</v>
      </c>
      <c r="X49" s="12" t="e">
        <f t="shared" si="3"/>
        <v>#VALUE!</v>
      </c>
      <c r="Y49" s="12" t="str">
        <f t="shared" si="4"/>
        <v/>
      </c>
      <c r="Z49" t="str">
        <f t="shared" si="16"/>
        <v/>
      </c>
    </row>
    <row r="50" spans="1:26" x14ac:dyDescent="0.2">
      <c r="A50" s="315">
        <f t="shared" si="5"/>
        <v>5.25</v>
      </c>
      <c r="B50" s="13">
        <v>5.25</v>
      </c>
      <c r="C50" s="15" t="str">
        <f>VLOOKUP(A50,沈下計算用バックデータ!$D$15:$G$470,4,FALSE)</f>
        <v/>
      </c>
      <c r="D50" s="15" t="str">
        <f>VLOOKUP(A50,沈下計算用バックデータ!$D$15:$F$470,2,FALSE)</f>
        <v/>
      </c>
      <c r="E50" s="15" t="str">
        <f>VLOOKUP(A50,沈下計算用バックデータ!$D$15:$F$470,3,FALSE)</f>
        <v/>
      </c>
      <c r="F50" s="14"/>
      <c r="G50" s="15"/>
      <c r="H50" s="15"/>
      <c r="I50" s="14"/>
      <c r="J50" s="14"/>
      <c r="K50" s="14"/>
      <c r="L50" s="14"/>
      <c r="M50" s="33"/>
      <c r="N50" s="33"/>
      <c r="O50" s="15" t="str">
        <f t="shared" ref="O50:O69" si="17">IF(C50="","",IF(($F$3+$B50)&lt;=$O$5,($F$3+$B50*$O$4),$O$4*$O$5+($F$3+$B50-$O$5)*($O$4-10)))</f>
        <v/>
      </c>
      <c r="P50" s="15" t="str">
        <f t="shared" ref="P50:P69" si="18">IF(C50="","",1.2-0.0015*(O50+N50/2))</f>
        <v/>
      </c>
      <c r="Q50" s="15" t="str">
        <f t="shared" ref="Q50:Q69" si="19">IF($C50="","",1*10^(-5)*$F$16^$P50)</f>
        <v/>
      </c>
      <c r="R50" s="16" t="str">
        <f>IF(C50="","",IF(OR(AND(建物情報等!$K$16="はい",$D50&lt;=0.5),AND(建物情報等!$K$16="いいえ",$E50=0)),$N50*$Q50*0.25*100,0))</f>
        <v/>
      </c>
      <c r="S50" s="4"/>
      <c r="T50" s="4"/>
      <c r="U50" s="12" t="str">
        <f t="shared" si="0"/>
        <v/>
      </c>
      <c r="V50" s="12"/>
      <c r="W50" s="12">
        <f t="shared" si="2"/>
        <v>84</v>
      </c>
      <c r="X50" s="12">
        <f t="shared" si="3"/>
        <v>84</v>
      </c>
      <c r="Y50" s="12" t="str">
        <f t="shared" si="4"/>
        <v/>
      </c>
    </row>
    <row r="51" spans="1:26" x14ac:dyDescent="0.2">
      <c r="A51" s="315">
        <f t="shared" si="5"/>
        <v>5.5</v>
      </c>
      <c r="B51" s="13">
        <v>5.5</v>
      </c>
      <c r="C51" s="15" t="str">
        <f>VLOOKUP(A51,沈下計算用バックデータ!$D$15:$G$470,4,FALSE)</f>
        <v/>
      </c>
      <c r="D51" s="15" t="str">
        <f>VLOOKUP(A51,沈下計算用バックデータ!$D$15:$F$470,2,FALSE)</f>
        <v/>
      </c>
      <c r="E51" s="15" t="str">
        <f>VLOOKUP(A51,沈下計算用バックデータ!$D$15:$F$470,3,FALSE)</f>
        <v/>
      </c>
      <c r="F51" s="14"/>
      <c r="G51" s="15"/>
      <c r="H51" s="15"/>
      <c r="I51" s="14"/>
      <c r="J51" s="14"/>
      <c r="K51" s="14"/>
      <c r="L51" s="14"/>
      <c r="M51" s="33"/>
      <c r="N51" s="33"/>
      <c r="O51" s="15" t="str">
        <f t="shared" si="17"/>
        <v/>
      </c>
      <c r="P51" s="15" t="str">
        <f t="shared" si="18"/>
        <v/>
      </c>
      <c r="Q51" s="15" t="str">
        <f t="shared" si="19"/>
        <v/>
      </c>
      <c r="R51" s="16" t="str">
        <f>IF(C51="","",IF(OR(AND(建物情報等!$K$16="はい",$D51&lt;=0.5),AND(建物情報等!$K$16="いいえ",$E51=0)),$N51*$Q51*0.25*100,0))</f>
        <v/>
      </c>
      <c r="S51" s="4"/>
      <c r="T51" s="4"/>
      <c r="U51" s="12" t="str">
        <f t="shared" si="0"/>
        <v/>
      </c>
      <c r="V51" s="12"/>
      <c r="W51" s="12">
        <f t="shared" si="2"/>
        <v>88</v>
      </c>
      <c r="X51" s="12">
        <f t="shared" si="3"/>
        <v>88</v>
      </c>
      <c r="Y51" s="12" t="str">
        <f t="shared" si="4"/>
        <v/>
      </c>
    </row>
    <row r="52" spans="1:26" x14ac:dyDescent="0.2">
      <c r="A52" s="315">
        <f t="shared" si="5"/>
        <v>5.75</v>
      </c>
      <c r="B52" s="13">
        <v>5.75</v>
      </c>
      <c r="C52" s="15" t="str">
        <f>VLOOKUP(A52,沈下計算用バックデータ!$D$15:$G$470,4,FALSE)</f>
        <v/>
      </c>
      <c r="D52" s="15" t="str">
        <f>VLOOKUP(A52,沈下計算用バックデータ!$D$15:$F$470,2,FALSE)</f>
        <v/>
      </c>
      <c r="E52" s="15" t="str">
        <f>VLOOKUP(A52,沈下計算用バックデータ!$D$15:$F$470,3,FALSE)</f>
        <v/>
      </c>
      <c r="F52" s="14"/>
      <c r="G52" s="15"/>
      <c r="H52" s="15"/>
      <c r="I52" s="14"/>
      <c r="J52" s="14"/>
      <c r="K52" s="14"/>
      <c r="L52" s="14"/>
      <c r="M52" s="33"/>
      <c r="N52" s="33"/>
      <c r="O52" s="15" t="str">
        <f t="shared" si="17"/>
        <v/>
      </c>
      <c r="P52" s="15" t="str">
        <f t="shared" si="18"/>
        <v/>
      </c>
      <c r="Q52" s="15" t="str">
        <f t="shared" si="19"/>
        <v/>
      </c>
      <c r="R52" s="16" t="str">
        <f>IF(C52="","",IF(OR(AND(建物情報等!$K$16="はい",$D52&lt;=0.5),AND(建物情報等!$K$16="いいえ",$E52=0)),$N52*$Q52*0.25*100,0))</f>
        <v/>
      </c>
      <c r="S52" s="4"/>
      <c r="T52" s="4"/>
      <c r="U52" s="12" t="str">
        <f t="shared" si="0"/>
        <v/>
      </c>
      <c r="V52" s="12"/>
      <c r="W52" s="12">
        <f t="shared" si="2"/>
        <v>92</v>
      </c>
      <c r="X52" s="12">
        <f t="shared" si="3"/>
        <v>92</v>
      </c>
      <c r="Y52" s="12" t="str">
        <f t="shared" si="4"/>
        <v/>
      </c>
    </row>
    <row r="53" spans="1:26" x14ac:dyDescent="0.2">
      <c r="A53" s="315">
        <f t="shared" si="5"/>
        <v>6</v>
      </c>
      <c r="B53" s="13">
        <v>6</v>
      </c>
      <c r="C53" s="15" t="str">
        <f>VLOOKUP(A53,沈下計算用バックデータ!$D$15:$G$470,4,FALSE)</f>
        <v/>
      </c>
      <c r="D53" s="15" t="str">
        <f>VLOOKUP(A53,沈下計算用バックデータ!$D$15:$F$470,2,FALSE)</f>
        <v/>
      </c>
      <c r="E53" s="15" t="str">
        <f>VLOOKUP(A53,沈下計算用バックデータ!$D$15:$F$470,3,FALSE)</f>
        <v/>
      </c>
      <c r="F53" s="14"/>
      <c r="G53" s="15"/>
      <c r="H53" s="15"/>
      <c r="I53" s="14"/>
      <c r="J53" s="14"/>
      <c r="K53" s="14"/>
      <c r="L53" s="14"/>
      <c r="M53" s="33"/>
      <c r="N53" s="33"/>
      <c r="O53" s="15" t="str">
        <f t="shared" si="17"/>
        <v/>
      </c>
      <c r="P53" s="15" t="str">
        <f t="shared" si="18"/>
        <v/>
      </c>
      <c r="Q53" s="15" t="str">
        <f t="shared" si="19"/>
        <v/>
      </c>
      <c r="R53" s="16" t="str">
        <f>IF(C53="","",IF(OR(AND(建物情報等!$K$16="はい",$D53&lt;=0.5),AND(建物情報等!$K$16="いいえ",$E53=0)),$N53*$Q53*0.25*100,0))</f>
        <v/>
      </c>
      <c r="S53" s="4"/>
      <c r="T53" s="4"/>
      <c r="U53" s="12" t="str">
        <f t="shared" si="0"/>
        <v/>
      </c>
      <c r="V53" s="12"/>
      <c r="W53" s="12">
        <f t="shared" si="2"/>
        <v>96</v>
      </c>
      <c r="X53" s="12">
        <f t="shared" si="3"/>
        <v>96</v>
      </c>
      <c r="Y53" s="12" t="str">
        <f t="shared" si="4"/>
        <v/>
      </c>
    </row>
    <row r="54" spans="1:26" x14ac:dyDescent="0.2">
      <c r="A54" s="315">
        <f t="shared" si="5"/>
        <v>6.25</v>
      </c>
      <c r="B54" s="13">
        <v>6.25</v>
      </c>
      <c r="C54" s="15" t="str">
        <f>VLOOKUP(A54,沈下計算用バックデータ!$D$15:$G$470,4,FALSE)</f>
        <v/>
      </c>
      <c r="D54" s="15" t="str">
        <f>VLOOKUP(A54,沈下計算用バックデータ!$D$15:$F$470,2,FALSE)</f>
        <v/>
      </c>
      <c r="E54" s="15" t="str">
        <f>VLOOKUP(A54,沈下計算用バックデータ!$D$15:$F$470,3,FALSE)</f>
        <v/>
      </c>
      <c r="F54" s="14"/>
      <c r="G54" s="15"/>
      <c r="H54" s="15"/>
      <c r="I54" s="14"/>
      <c r="J54" s="14"/>
      <c r="K54" s="14"/>
      <c r="L54" s="14"/>
      <c r="M54" s="33"/>
      <c r="N54" s="33"/>
      <c r="O54" s="15" t="str">
        <f t="shared" si="17"/>
        <v/>
      </c>
      <c r="P54" s="15" t="str">
        <f t="shared" si="18"/>
        <v/>
      </c>
      <c r="Q54" s="15" t="str">
        <f t="shared" si="19"/>
        <v/>
      </c>
      <c r="R54" s="16" t="str">
        <f>IF(C54="","",IF(OR(AND(建物情報等!$K$16="はい",$D54&lt;=0.5),AND(建物情報等!$K$16="いいえ",$E54=0)),$N54*$Q54*0.25*100,0))</f>
        <v/>
      </c>
      <c r="S54" s="4"/>
      <c r="T54" s="4"/>
      <c r="U54" s="12" t="str">
        <f t="shared" si="0"/>
        <v/>
      </c>
      <c r="V54" s="12"/>
      <c r="W54" s="12">
        <f t="shared" si="2"/>
        <v>100</v>
      </c>
      <c r="X54" s="12">
        <f t="shared" si="3"/>
        <v>100</v>
      </c>
      <c r="Y54" s="12" t="str">
        <f t="shared" si="4"/>
        <v/>
      </c>
    </row>
    <row r="55" spans="1:26" x14ac:dyDescent="0.2">
      <c r="A55" s="315">
        <f t="shared" si="5"/>
        <v>6.5</v>
      </c>
      <c r="B55" s="13">
        <v>6.5</v>
      </c>
      <c r="C55" s="15" t="str">
        <f>VLOOKUP(A55,沈下計算用バックデータ!$D$15:$G$470,4,FALSE)</f>
        <v/>
      </c>
      <c r="D55" s="15" t="str">
        <f>VLOOKUP(A55,沈下計算用バックデータ!$D$15:$F$470,2,FALSE)</f>
        <v/>
      </c>
      <c r="E55" s="15" t="str">
        <f>VLOOKUP(A55,沈下計算用バックデータ!$D$15:$F$470,3,FALSE)</f>
        <v/>
      </c>
      <c r="F55" s="14"/>
      <c r="G55" s="15"/>
      <c r="H55" s="15"/>
      <c r="I55" s="14"/>
      <c r="J55" s="14"/>
      <c r="K55" s="14"/>
      <c r="L55" s="14"/>
      <c r="M55" s="33"/>
      <c r="N55" s="33"/>
      <c r="O55" s="15" t="str">
        <f t="shared" si="17"/>
        <v/>
      </c>
      <c r="P55" s="15" t="str">
        <f t="shared" si="18"/>
        <v/>
      </c>
      <c r="Q55" s="15" t="str">
        <f t="shared" si="19"/>
        <v/>
      </c>
      <c r="R55" s="16" t="str">
        <f>IF(C55="","",IF(OR(AND(建物情報等!$K$16="はい",$D55&lt;=0.5),AND(建物情報等!$K$16="いいえ",$E55=0)),$N55*$Q55*0.25*100,0))</f>
        <v/>
      </c>
      <c r="S55" s="4"/>
      <c r="T55" s="4"/>
      <c r="U55" s="12" t="str">
        <f t="shared" si="0"/>
        <v/>
      </c>
      <c r="V55" s="12"/>
      <c r="W55" s="12">
        <f t="shared" si="2"/>
        <v>104</v>
      </c>
      <c r="X55" s="12">
        <f t="shared" si="3"/>
        <v>104</v>
      </c>
      <c r="Y55" s="12" t="str">
        <f t="shared" si="4"/>
        <v/>
      </c>
    </row>
    <row r="56" spans="1:26" x14ac:dyDescent="0.2">
      <c r="A56" s="315">
        <f t="shared" si="5"/>
        <v>6.75</v>
      </c>
      <c r="B56" s="13">
        <v>6.75</v>
      </c>
      <c r="C56" s="15" t="str">
        <f>VLOOKUP(A56,沈下計算用バックデータ!$D$15:$G$470,4,FALSE)</f>
        <v/>
      </c>
      <c r="D56" s="15" t="str">
        <f>VLOOKUP(A56,沈下計算用バックデータ!$D$15:$F$470,2,FALSE)</f>
        <v/>
      </c>
      <c r="E56" s="15" t="str">
        <f>VLOOKUP(A56,沈下計算用バックデータ!$D$15:$F$470,3,FALSE)</f>
        <v/>
      </c>
      <c r="F56" s="14"/>
      <c r="G56" s="15"/>
      <c r="H56" s="15"/>
      <c r="I56" s="14"/>
      <c r="J56" s="14"/>
      <c r="K56" s="14"/>
      <c r="L56" s="14"/>
      <c r="M56" s="33"/>
      <c r="N56" s="33"/>
      <c r="O56" s="15" t="str">
        <f t="shared" si="17"/>
        <v/>
      </c>
      <c r="P56" s="15" t="str">
        <f t="shared" si="18"/>
        <v/>
      </c>
      <c r="Q56" s="15" t="str">
        <f t="shared" si="19"/>
        <v/>
      </c>
      <c r="R56" s="16" t="str">
        <f>IF(C56="","",IF(OR(AND(建物情報等!$K$16="はい",$D56&lt;=0.5),AND(建物情報等!$K$16="いいえ",$E56=0)),$N56*$Q56*0.25*100,0))</f>
        <v/>
      </c>
      <c r="S56" s="4"/>
      <c r="T56" s="4"/>
      <c r="U56" s="12" t="str">
        <f t="shared" si="0"/>
        <v/>
      </c>
      <c r="V56" s="12"/>
      <c r="W56" s="12">
        <f t="shared" si="2"/>
        <v>108</v>
      </c>
      <c r="X56" s="12">
        <f t="shared" si="3"/>
        <v>108</v>
      </c>
      <c r="Y56" s="12" t="str">
        <f t="shared" si="4"/>
        <v/>
      </c>
    </row>
    <row r="57" spans="1:26" x14ac:dyDescent="0.2">
      <c r="A57" s="315">
        <f t="shared" si="5"/>
        <v>7</v>
      </c>
      <c r="B57" s="13">
        <v>7</v>
      </c>
      <c r="C57" s="15" t="str">
        <f>VLOOKUP(A57,沈下計算用バックデータ!$D$15:$G$470,4,FALSE)</f>
        <v/>
      </c>
      <c r="D57" s="15" t="str">
        <f>VLOOKUP(A57,沈下計算用バックデータ!$D$15:$F$470,2,FALSE)</f>
        <v/>
      </c>
      <c r="E57" s="15" t="str">
        <f>VLOOKUP(A57,沈下計算用バックデータ!$D$15:$F$470,3,FALSE)</f>
        <v/>
      </c>
      <c r="F57" s="14"/>
      <c r="G57" s="15"/>
      <c r="H57" s="15"/>
      <c r="I57" s="14"/>
      <c r="J57" s="14"/>
      <c r="K57" s="14"/>
      <c r="L57" s="14"/>
      <c r="M57" s="33"/>
      <c r="N57" s="33"/>
      <c r="O57" s="15" t="str">
        <f t="shared" si="17"/>
        <v/>
      </c>
      <c r="P57" s="15" t="str">
        <f t="shared" si="18"/>
        <v/>
      </c>
      <c r="Q57" s="15" t="str">
        <f t="shared" si="19"/>
        <v/>
      </c>
      <c r="R57" s="16" t="str">
        <f>IF(C57="","",IF(OR(AND(建物情報等!$K$16="はい",$D57&lt;=0.5),AND(建物情報等!$K$16="いいえ",$E57=0)),$N57*$Q57*0.25*100,0))</f>
        <v/>
      </c>
      <c r="S57" s="4"/>
      <c r="T57" s="4"/>
      <c r="U57" s="12" t="str">
        <f t="shared" si="0"/>
        <v/>
      </c>
      <c r="V57" s="12"/>
      <c r="W57" s="12">
        <f t="shared" si="2"/>
        <v>112</v>
      </c>
      <c r="X57" s="12">
        <f t="shared" si="3"/>
        <v>112</v>
      </c>
      <c r="Y57" s="12" t="str">
        <f t="shared" si="4"/>
        <v/>
      </c>
    </row>
    <row r="58" spans="1:26" x14ac:dyDescent="0.2">
      <c r="A58" s="315">
        <f t="shared" si="5"/>
        <v>7.25</v>
      </c>
      <c r="B58" s="13">
        <v>7.25</v>
      </c>
      <c r="C58" s="15" t="str">
        <f>VLOOKUP(A58,沈下計算用バックデータ!$D$15:$G$470,4,FALSE)</f>
        <v/>
      </c>
      <c r="D58" s="15" t="str">
        <f>VLOOKUP(A58,沈下計算用バックデータ!$D$15:$F$470,2,FALSE)</f>
        <v/>
      </c>
      <c r="E58" s="15" t="str">
        <f>VLOOKUP(A58,沈下計算用バックデータ!$D$15:$F$470,3,FALSE)</f>
        <v/>
      </c>
      <c r="F58" s="14"/>
      <c r="G58" s="15"/>
      <c r="H58" s="15"/>
      <c r="I58" s="14"/>
      <c r="J58" s="14"/>
      <c r="K58" s="14"/>
      <c r="L58" s="14"/>
      <c r="M58" s="33"/>
      <c r="N58" s="33"/>
      <c r="O58" s="15" t="str">
        <f t="shared" si="17"/>
        <v/>
      </c>
      <c r="P58" s="15" t="str">
        <f t="shared" si="18"/>
        <v/>
      </c>
      <c r="Q58" s="15" t="str">
        <f t="shared" si="19"/>
        <v/>
      </c>
      <c r="R58" s="16" t="str">
        <f>IF(C58="","",IF(OR(AND(建物情報等!$K$16="はい",$D58&lt;=0.5),AND(建物情報等!$K$16="いいえ",$E58=0)),$N58*$Q58*0.25*100,0))</f>
        <v/>
      </c>
      <c r="S58" s="4"/>
      <c r="T58" s="4"/>
      <c r="U58" s="12" t="str">
        <f t="shared" si="0"/>
        <v/>
      </c>
      <c r="V58" s="12"/>
      <c r="W58" s="12">
        <f t="shared" si="2"/>
        <v>116</v>
      </c>
      <c r="X58" s="12">
        <f t="shared" si="3"/>
        <v>116</v>
      </c>
      <c r="Y58" s="12" t="str">
        <f t="shared" si="4"/>
        <v/>
      </c>
    </row>
    <row r="59" spans="1:26" x14ac:dyDescent="0.2">
      <c r="A59" s="315">
        <f t="shared" si="5"/>
        <v>7.5</v>
      </c>
      <c r="B59" s="13">
        <v>7.5</v>
      </c>
      <c r="C59" s="15" t="str">
        <f>VLOOKUP(A59,沈下計算用バックデータ!$D$15:$G$470,4,FALSE)</f>
        <v/>
      </c>
      <c r="D59" s="15" t="str">
        <f>VLOOKUP(A59,沈下計算用バックデータ!$D$15:$F$470,2,FALSE)</f>
        <v/>
      </c>
      <c r="E59" s="15" t="str">
        <f>VLOOKUP(A59,沈下計算用バックデータ!$D$15:$F$470,3,FALSE)</f>
        <v/>
      </c>
      <c r="F59" s="14"/>
      <c r="G59" s="15"/>
      <c r="H59" s="15"/>
      <c r="I59" s="14"/>
      <c r="J59" s="14"/>
      <c r="K59" s="14"/>
      <c r="L59" s="14"/>
      <c r="M59" s="33"/>
      <c r="N59" s="33"/>
      <c r="O59" s="15" t="str">
        <f t="shared" si="17"/>
        <v/>
      </c>
      <c r="P59" s="15" t="str">
        <f t="shared" si="18"/>
        <v/>
      </c>
      <c r="Q59" s="15" t="str">
        <f t="shared" si="19"/>
        <v/>
      </c>
      <c r="R59" s="16" t="str">
        <f>IF(C59="","",IF(OR(AND(建物情報等!$K$16="はい",$D59&lt;=0.5),AND(建物情報等!$K$16="いいえ",$E59=0)),$N59*$Q59*0.25*100,0))</f>
        <v/>
      </c>
      <c r="S59" s="4"/>
      <c r="T59" s="4"/>
      <c r="U59" s="12" t="str">
        <f t="shared" si="0"/>
        <v/>
      </c>
      <c r="V59" s="12"/>
      <c r="W59" s="12">
        <f t="shared" si="2"/>
        <v>120</v>
      </c>
      <c r="X59" s="12">
        <f t="shared" si="3"/>
        <v>120</v>
      </c>
      <c r="Y59" s="12" t="str">
        <f t="shared" si="4"/>
        <v/>
      </c>
    </row>
    <row r="60" spans="1:26" x14ac:dyDescent="0.2">
      <c r="A60" s="315">
        <f t="shared" si="5"/>
        <v>7.75</v>
      </c>
      <c r="B60" s="13">
        <v>7.75</v>
      </c>
      <c r="C60" s="15" t="str">
        <f>VLOOKUP(A60,沈下計算用バックデータ!$D$15:$G$470,4,FALSE)</f>
        <v/>
      </c>
      <c r="D60" s="15" t="str">
        <f>VLOOKUP(A60,沈下計算用バックデータ!$D$15:$F$470,2,FALSE)</f>
        <v/>
      </c>
      <c r="E60" s="15" t="str">
        <f>VLOOKUP(A60,沈下計算用バックデータ!$D$15:$F$470,3,FALSE)</f>
        <v/>
      </c>
      <c r="F60" s="14"/>
      <c r="G60" s="15"/>
      <c r="H60" s="15"/>
      <c r="I60" s="14"/>
      <c r="J60" s="14"/>
      <c r="K60" s="14"/>
      <c r="L60" s="14"/>
      <c r="M60" s="33"/>
      <c r="N60" s="33"/>
      <c r="O60" s="15" t="str">
        <f t="shared" si="17"/>
        <v/>
      </c>
      <c r="P60" s="15" t="str">
        <f t="shared" si="18"/>
        <v/>
      </c>
      <c r="Q60" s="15" t="str">
        <f t="shared" si="19"/>
        <v/>
      </c>
      <c r="R60" s="16" t="str">
        <f>IF(C60="","",IF(OR(AND(建物情報等!$K$16="はい",$D60&lt;=0.5),AND(建物情報等!$K$16="いいえ",$E60=0)),$N60*$Q60*0.25*100,0))</f>
        <v/>
      </c>
      <c r="S60" s="4"/>
      <c r="T60" s="4"/>
      <c r="U60" s="12" t="str">
        <f t="shared" si="0"/>
        <v/>
      </c>
      <c r="V60" s="12"/>
      <c r="W60" s="12">
        <f t="shared" si="2"/>
        <v>124</v>
      </c>
      <c r="X60" s="12">
        <f t="shared" si="3"/>
        <v>124</v>
      </c>
      <c r="Y60" s="12" t="str">
        <f t="shared" si="4"/>
        <v/>
      </c>
    </row>
    <row r="61" spans="1:26" x14ac:dyDescent="0.2">
      <c r="A61" s="315">
        <f t="shared" si="5"/>
        <v>8</v>
      </c>
      <c r="B61" s="13">
        <v>8</v>
      </c>
      <c r="C61" s="15" t="str">
        <f>VLOOKUP(A61,沈下計算用バックデータ!$D$15:$G$470,4,FALSE)</f>
        <v/>
      </c>
      <c r="D61" s="15" t="str">
        <f>VLOOKUP(A61,沈下計算用バックデータ!$D$15:$F$470,2,FALSE)</f>
        <v/>
      </c>
      <c r="E61" s="15" t="str">
        <f>VLOOKUP(A61,沈下計算用バックデータ!$D$15:$F$470,3,FALSE)</f>
        <v/>
      </c>
      <c r="F61" s="14"/>
      <c r="G61" s="15"/>
      <c r="H61" s="15"/>
      <c r="I61" s="14"/>
      <c r="J61" s="14"/>
      <c r="K61" s="14"/>
      <c r="L61" s="14"/>
      <c r="M61" s="33"/>
      <c r="N61" s="33"/>
      <c r="O61" s="15" t="str">
        <f t="shared" si="17"/>
        <v/>
      </c>
      <c r="P61" s="15" t="str">
        <f t="shared" si="18"/>
        <v/>
      </c>
      <c r="Q61" s="15" t="str">
        <f t="shared" si="19"/>
        <v/>
      </c>
      <c r="R61" s="16" t="str">
        <f>IF(C61="","",IF(OR(AND(建物情報等!$K$16="はい",$D61&lt;=0.5),AND(建物情報等!$K$16="いいえ",$E61=0)),$N61*$Q61*0.25*100,0))</f>
        <v/>
      </c>
      <c r="S61" s="4"/>
      <c r="T61" s="4"/>
      <c r="U61" s="12" t="str">
        <f t="shared" si="0"/>
        <v/>
      </c>
      <c r="V61" s="12"/>
      <c r="W61" s="12">
        <f t="shared" si="2"/>
        <v>128</v>
      </c>
      <c r="X61" s="12">
        <f t="shared" si="3"/>
        <v>128</v>
      </c>
      <c r="Y61" s="12" t="str">
        <f t="shared" si="4"/>
        <v/>
      </c>
    </row>
    <row r="62" spans="1:26" x14ac:dyDescent="0.2">
      <c r="A62" s="315">
        <f t="shared" si="5"/>
        <v>8.25</v>
      </c>
      <c r="B62" s="13">
        <v>8.25</v>
      </c>
      <c r="C62" s="15" t="str">
        <f>VLOOKUP(A62,沈下計算用バックデータ!$D$15:$G$470,4,FALSE)</f>
        <v/>
      </c>
      <c r="D62" s="15" t="str">
        <f>VLOOKUP(A62,沈下計算用バックデータ!$D$15:$F$470,2,FALSE)</f>
        <v/>
      </c>
      <c r="E62" s="15" t="str">
        <f>VLOOKUP(A62,沈下計算用バックデータ!$D$15:$F$470,3,FALSE)</f>
        <v/>
      </c>
      <c r="F62" s="14"/>
      <c r="G62" s="15"/>
      <c r="H62" s="15"/>
      <c r="I62" s="14"/>
      <c r="J62" s="14"/>
      <c r="K62" s="14"/>
      <c r="L62" s="14"/>
      <c r="M62" s="33"/>
      <c r="N62" s="33"/>
      <c r="O62" s="15" t="str">
        <f t="shared" si="17"/>
        <v/>
      </c>
      <c r="P62" s="15" t="str">
        <f t="shared" si="18"/>
        <v/>
      </c>
      <c r="Q62" s="15" t="str">
        <f t="shared" si="19"/>
        <v/>
      </c>
      <c r="R62" s="16" t="str">
        <f>IF(C62="","",IF(OR(AND(建物情報等!$K$16="はい",$D62&lt;=0.5),AND(建物情報等!$K$16="いいえ",$E62=0)),$N62*$Q62*0.25*100,0))</f>
        <v/>
      </c>
      <c r="S62" s="4"/>
      <c r="T62" s="4"/>
      <c r="U62" s="12" t="str">
        <f t="shared" si="0"/>
        <v/>
      </c>
      <c r="V62" s="12"/>
      <c r="W62" s="12">
        <f t="shared" si="2"/>
        <v>132</v>
      </c>
      <c r="X62" s="12">
        <f t="shared" si="3"/>
        <v>132</v>
      </c>
      <c r="Y62" s="12" t="str">
        <f t="shared" si="4"/>
        <v/>
      </c>
    </row>
    <row r="63" spans="1:26" x14ac:dyDescent="0.2">
      <c r="A63" s="315">
        <f t="shared" si="5"/>
        <v>8.5</v>
      </c>
      <c r="B63" s="13">
        <v>8.5</v>
      </c>
      <c r="C63" s="15" t="str">
        <f>VLOOKUP(A63,沈下計算用バックデータ!$D$15:$G$470,4,FALSE)</f>
        <v/>
      </c>
      <c r="D63" s="15" t="str">
        <f>VLOOKUP(A63,沈下計算用バックデータ!$D$15:$F$470,2,FALSE)</f>
        <v/>
      </c>
      <c r="E63" s="15" t="str">
        <f>VLOOKUP(A63,沈下計算用バックデータ!$D$15:$F$470,3,FALSE)</f>
        <v/>
      </c>
      <c r="F63" s="14"/>
      <c r="G63" s="15"/>
      <c r="H63" s="15"/>
      <c r="I63" s="14"/>
      <c r="J63" s="14"/>
      <c r="K63" s="14"/>
      <c r="L63" s="14"/>
      <c r="M63" s="33"/>
      <c r="N63" s="33"/>
      <c r="O63" s="15" t="str">
        <f t="shared" si="17"/>
        <v/>
      </c>
      <c r="P63" s="15" t="str">
        <f t="shared" si="18"/>
        <v/>
      </c>
      <c r="Q63" s="15" t="str">
        <f t="shared" si="19"/>
        <v/>
      </c>
      <c r="R63" s="16" t="str">
        <f>IF(C63="","",IF(OR(AND(建物情報等!$K$16="はい",$D63&lt;=0.5),AND(建物情報等!$K$16="いいえ",$E63=0)),$N63*$Q63*0.25*100,0))</f>
        <v/>
      </c>
      <c r="S63" s="4"/>
      <c r="T63" s="4"/>
      <c r="U63" s="12" t="str">
        <f t="shared" si="0"/>
        <v/>
      </c>
      <c r="V63" s="12"/>
      <c r="W63" s="12">
        <f t="shared" si="2"/>
        <v>136</v>
      </c>
      <c r="X63" s="12">
        <f t="shared" si="3"/>
        <v>136</v>
      </c>
      <c r="Y63" s="12" t="str">
        <f t="shared" si="4"/>
        <v/>
      </c>
    </row>
    <row r="64" spans="1:26" x14ac:dyDescent="0.2">
      <c r="A64" s="315">
        <f t="shared" si="5"/>
        <v>8.75</v>
      </c>
      <c r="B64" s="13">
        <v>8.75</v>
      </c>
      <c r="C64" s="15" t="str">
        <f>VLOOKUP(A64,沈下計算用バックデータ!$D$15:$G$470,4,FALSE)</f>
        <v/>
      </c>
      <c r="D64" s="15" t="str">
        <f>VLOOKUP(A64,沈下計算用バックデータ!$D$15:$F$470,2,FALSE)</f>
        <v/>
      </c>
      <c r="E64" s="15" t="str">
        <f>VLOOKUP(A64,沈下計算用バックデータ!$D$15:$F$470,3,FALSE)</f>
        <v/>
      </c>
      <c r="F64" s="14"/>
      <c r="G64" s="15"/>
      <c r="H64" s="15"/>
      <c r="I64" s="14"/>
      <c r="J64" s="14"/>
      <c r="K64" s="14"/>
      <c r="L64" s="14"/>
      <c r="M64" s="33"/>
      <c r="N64" s="33"/>
      <c r="O64" s="15" t="str">
        <f t="shared" si="17"/>
        <v/>
      </c>
      <c r="P64" s="15" t="str">
        <f t="shared" si="18"/>
        <v/>
      </c>
      <c r="Q64" s="15" t="str">
        <f t="shared" si="19"/>
        <v/>
      </c>
      <c r="R64" s="16" t="str">
        <f>IF(C64="","",IF(OR(AND(建物情報等!$K$16="はい",$D64&lt;=0.5),AND(建物情報等!$K$16="いいえ",$E64=0)),$N64*$Q64*0.25*100,0))</f>
        <v/>
      </c>
      <c r="S64" s="4"/>
      <c r="T64" s="4"/>
      <c r="U64" s="12" t="str">
        <f t="shared" si="0"/>
        <v/>
      </c>
      <c r="V64" s="12"/>
      <c r="W64" s="12">
        <f t="shared" si="2"/>
        <v>140</v>
      </c>
      <c r="X64" s="12">
        <f t="shared" si="3"/>
        <v>140</v>
      </c>
      <c r="Y64" s="12" t="str">
        <f t="shared" si="4"/>
        <v/>
      </c>
    </row>
    <row r="65" spans="1:26" x14ac:dyDescent="0.2">
      <c r="A65" s="315">
        <f t="shared" si="5"/>
        <v>9</v>
      </c>
      <c r="B65" s="13">
        <v>9</v>
      </c>
      <c r="C65" s="15" t="str">
        <f>VLOOKUP(A65,沈下計算用バックデータ!$D$15:$G$470,4,FALSE)</f>
        <v/>
      </c>
      <c r="D65" s="15" t="str">
        <f>VLOOKUP(A65,沈下計算用バックデータ!$D$15:$F$470,2,FALSE)</f>
        <v/>
      </c>
      <c r="E65" s="15" t="str">
        <f>VLOOKUP(A65,沈下計算用バックデータ!$D$15:$F$470,3,FALSE)</f>
        <v/>
      </c>
      <c r="F65" s="14"/>
      <c r="G65" s="15"/>
      <c r="H65" s="15"/>
      <c r="I65" s="14"/>
      <c r="J65" s="14"/>
      <c r="K65" s="14"/>
      <c r="L65" s="14"/>
      <c r="M65" s="33"/>
      <c r="N65" s="33"/>
      <c r="O65" s="15" t="str">
        <f t="shared" si="17"/>
        <v/>
      </c>
      <c r="P65" s="15" t="str">
        <f t="shared" si="18"/>
        <v/>
      </c>
      <c r="Q65" s="15" t="str">
        <f t="shared" si="19"/>
        <v/>
      </c>
      <c r="R65" s="16" t="str">
        <f>IF(C65="","",IF(OR(AND(建物情報等!$K$16="はい",$D65&lt;=0.5),AND(建物情報等!$K$16="いいえ",$E65=0)),$N65*$Q65*0.25*100,0))</f>
        <v/>
      </c>
      <c r="S65" s="4"/>
      <c r="T65" s="4"/>
      <c r="U65" s="12" t="str">
        <f t="shared" si="0"/>
        <v/>
      </c>
      <c r="V65" s="12"/>
      <c r="W65" s="12">
        <f t="shared" si="2"/>
        <v>144</v>
      </c>
      <c r="X65" s="12">
        <f t="shared" si="3"/>
        <v>144</v>
      </c>
      <c r="Y65" s="12" t="str">
        <f t="shared" si="4"/>
        <v/>
      </c>
    </row>
    <row r="66" spans="1:26" x14ac:dyDescent="0.2">
      <c r="A66" s="315">
        <f t="shared" si="5"/>
        <v>9.25</v>
      </c>
      <c r="B66" s="13">
        <v>9.25</v>
      </c>
      <c r="C66" s="15" t="str">
        <f>VLOOKUP(A66,沈下計算用バックデータ!$D$15:$G$470,4,FALSE)</f>
        <v/>
      </c>
      <c r="D66" s="15" t="str">
        <f>VLOOKUP(A66,沈下計算用バックデータ!$D$15:$F$470,2,FALSE)</f>
        <v/>
      </c>
      <c r="E66" s="15" t="str">
        <f>VLOOKUP(A66,沈下計算用バックデータ!$D$15:$F$470,3,FALSE)</f>
        <v/>
      </c>
      <c r="F66" s="14"/>
      <c r="G66" s="15"/>
      <c r="H66" s="15"/>
      <c r="I66" s="14"/>
      <c r="J66" s="14"/>
      <c r="K66" s="14"/>
      <c r="L66" s="14"/>
      <c r="M66" s="33"/>
      <c r="N66" s="33"/>
      <c r="O66" s="15" t="str">
        <f t="shared" si="17"/>
        <v/>
      </c>
      <c r="P66" s="15" t="str">
        <f t="shared" si="18"/>
        <v/>
      </c>
      <c r="Q66" s="15" t="str">
        <f t="shared" si="19"/>
        <v/>
      </c>
      <c r="R66" s="16" t="str">
        <f>IF(C66="","",IF(OR(AND(建物情報等!$K$16="はい",$D66&lt;=0.5),AND(建物情報等!$K$16="いいえ",$E66=0)),$N66*$Q66*0.25*100,0))</f>
        <v/>
      </c>
      <c r="S66" s="4"/>
      <c r="T66" s="4"/>
      <c r="U66" s="12" t="str">
        <f t="shared" si="0"/>
        <v/>
      </c>
      <c r="V66" s="12"/>
      <c r="W66" s="12">
        <f t="shared" si="2"/>
        <v>148</v>
      </c>
      <c r="X66" s="12">
        <f t="shared" si="3"/>
        <v>148</v>
      </c>
      <c r="Y66" s="12" t="str">
        <f t="shared" si="4"/>
        <v/>
      </c>
    </row>
    <row r="67" spans="1:26" x14ac:dyDescent="0.2">
      <c r="A67" s="315">
        <f t="shared" si="5"/>
        <v>9.5</v>
      </c>
      <c r="B67" s="13">
        <v>9.5</v>
      </c>
      <c r="C67" s="15" t="str">
        <f>VLOOKUP(A67,沈下計算用バックデータ!$D$15:$G$470,4,FALSE)</f>
        <v/>
      </c>
      <c r="D67" s="15" t="str">
        <f>VLOOKUP(A67,沈下計算用バックデータ!$D$15:$F$470,2,FALSE)</f>
        <v/>
      </c>
      <c r="E67" s="15" t="str">
        <f>VLOOKUP(A67,沈下計算用バックデータ!$D$15:$F$470,3,FALSE)</f>
        <v/>
      </c>
      <c r="F67" s="14"/>
      <c r="G67" s="15"/>
      <c r="H67" s="15"/>
      <c r="I67" s="14"/>
      <c r="J67" s="14"/>
      <c r="K67" s="14"/>
      <c r="L67" s="14"/>
      <c r="M67" s="33"/>
      <c r="N67" s="33"/>
      <c r="O67" s="15" t="str">
        <f t="shared" si="17"/>
        <v/>
      </c>
      <c r="P67" s="15" t="str">
        <f t="shared" si="18"/>
        <v/>
      </c>
      <c r="Q67" s="15" t="str">
        <f t="shared" si="19"/>
        <v/>
      </c>
      <c r="R67" s="16" t="str">
        <f>IF(C67="","",IF(OR(AND(建物情報等!$K$16="はい",$D67&lt;=0.5),AND(建物情報等!$K$16="いいえ",$E67=0)),$N67*$Q67*0.25*100,0))</f>
        <v/>
      </c>
      <c r="S67" s="4"/>
      <c r="T67" s="4"/>
      <c r="U67" s="12" t="str">
        <f t="shared" si="0"/>
        <v/>
      </c>
      <c r="V67" s="12"/>
      <c r="W67" s="12">
        <f t="shared" si="2"/>
        <v>152</v>
      </c>
      <c r="X67" s="12">
        <f t="shared" si="3"/>
        <v>152</v>
      </c>
      <c r="Y67" s="12" t="str">
        <f t="shared" si="4"/>
        <v/>
      </c>
    </row>
    <row r="68" spans="1:26" hidden="1" x14ac:dyDescent="0.2">
      <c r="A68">
        <f t="shared" ref="A68:A69" si="20">CONCATENATE($C$24,$B68)*1</f>
        <v>9.75</v>
      </c>
      <c r="B68" s="13">
        <v>9.75</v>
      </c>
      <c r="C68" s="15" t="e">
        <f>VLOOKUP(A68,沈下計算用バックデータ!$D$15:$G$470,4,FALSE)</f>
        <v>#N/A</v>
      </c>
      <c r="D68" s="15" t="e">
        <f>VLOOKUP(A68,沈下計算用バックデータ!$D$15:$F$470,2,FALSE)</f>
        <v>#N/A</v>
      </c>
      <c r="E68" s="15" t="e">
        <f>VLOOKUP(A68,沈下計算用バックデータ!$D$15:$F$470,3,FALSE)</f>
        <v>#N/A</v>
      </c>
      <c r="F68" s="14"/>
      <c r="G68" s="15"/>
      <c r="H68" s="15"/>
      <c r="I68" s="14"/>
      <c r="J68" s="14"/>
      <c r="K68" s="14"/>
      <c r="L68" s="14"/>
      <c r="M68" s="33"/>
      <c r="N68" s="33"/>
      <c r="O68" s="15" t="e">
        <f t="shared" si="17"/>
        <v>#N/A</v>
      </c>
      <c r="P68" s="15" t="e">
        <f t="shared" si="18"/>
        <v>#N/A</v>
      </c>
      <c r="Q68" s="15" t="e">
        <f t="shared" si="19"/>
        <v>#N/A</v>
      </c>
      <c r="R68" s="16" t="e">
        <f>IF(C68="","",IF(OR(AND(建物情報等!$K$16="はい",$D68&lt;=0.5),AND(建物情報等!$K$16="いいえ",$E68=0)),$N68*$Q68*0.25*100,0))</f>
        <v>#N/A</v>
      </c>
      <c r="S68" s="4"/>
      <c r="T68" s="4"/>
      <c r="U68" s="12" t="e">
        <f t="shared" si="0"/>
        <v>#N/A</v>
      </c>
      <c r="V68" s="12"/>
      <c r="W68" s="12">
        <f t="shared" si="2"/>
        <v>156</v>
      </c>
      <c r="X68" s="12">
        <f t="shared" si="3"/>
        <v>156</v>
      </c>
      <c r="Y68" s="12" t="e">
        <f t="shared" si="4"/>
        <v>#N/A</v>
      </c>
    </row>
    <row r="69" spans="1:26" hidden="1" x14ac:dyDescent="0.2">
      <c r="A69">
        <f t="shared" si="20"/>
        <v>10</v>
      </c>
      <c r="B69" s="13">
        <v>10</v>
      </c>
      <c r="C69" s="15" t="e">
        <f>VLOOKUP(A69,沈下計算用バックデータ!$D$15:$G$470,4,FALSE)</f>
        <v>#N/A</v>
      </c>
      <c r="D69" s="15" t="e">
        <f>VLOOKUP(A69,沈下計算用バックデータ!$D$15:$F$470,2,FALSE)</f>
        <v>#N/A</v>
      </c>
      <c r="E69" s="15" t="e">
        <f>VLOOKUP(A69,沈下計算用バックデータ!$D$15:$F$470,3,FALSE)</f>
        <v>#N/A</v>
      </c>
      <c r="F69" s="14"/>
      <c r="G69" s="15"/>
      <c r="H69" s="15"/>
      <c r="I69" s="14"/>
      <c r="J69" s="14"/>
      <c r="K69" s="14"/>
      <c r="L69" s="14"/>
      <c r="M69" s="33"/>
      <c r="N69" s="33"/>
      <c r="O69" s="15" t="e">
        <f t="shared" si="17"/>
        <v>#N/A</v>
      </c>
      <c r="P69" s="15" t="e">
        <f t="shared" si="18"/>
        <v>#N/A</v>
      </c>
      <c r="Q69" s="15" t="e">
        <f t="shared" si="19"/>
        <v>#N/A</v>
      </c>
      <c r="R69" s="16" t="e">
        <f>IF(C69="","",IF(OR(AND(建物情報等!$K$16="はい",$D69&lt;=0.5),AND(建物情報等!$K$16="いいえ",$E69=0)),$N69*$Q69*0.25*100,0))</f>
        <v>#N/A</v>
      </c>
      <c r="S69" s="4"/>
      <c r="T69" s="4"/>
      <c r="U69" s="12" t="e">
        <f t="shared" si="0"/>
        <v>#N/A</v>
      </c>
      <c r="V69" s="12"/>
      <c r="W69" s="12">
        <f t="shared" si="2"/>
        <v>160</v>
      </c>
      <c r="X69" s="12">
        <f t="shared" si="3"/>
        <v>160</v>
      </c>
      <c r="Y69" s="12" t="e">
        <f t="shared" si="4"/>
        <v>#N/A</v>
      </c>
    </row>
    <row r="70" spans="1:26" x14ac:dyDescent="0.2">
      <c r="K70" s="32"/>
      <c r="R70" s="7" t="s">
        <v>41</v>
      </c>
      <c r="S70" s="17">
        <f>MAX(S30:S69)</f>
        <v>0</v>
      </c>
      <c r="T70" s="17"/>
    </row>
    <row r="71" spans="1:26" x14ac:dyDescent="0.2">
      <c r="R71" s="7"/>
      <c r="S71" s="50"/>
      <c r="T71" s="50"/>
    </row>
    <row r="72" spans="1:26" x14ac:dyDescent="0.2">
      <c r="R72" s="7"/>
      <c r="S72" s="50"/>
      <c r="T72" s="50"/>
    </row>
    <row r="73" spans="1:26" x14ac:dyDescent="0.2">
      <c r="R73" s="7"/>
      <c r="S73" s="50"/>
      <c r="T73" s="50"/>
    </row>
    <row r="74" spans="1:26" x14ac:dyDescent="0.2">
      <c r="R74" s="7"/>
      <c r="S74" s="50"/>
      <c r="T74" s="50"/>
    </row>
    <row r="75" spans="1:26" x14ac:dyDescent="0.2">
      <c r="R75" s="7"/>
      <c r="S75" s="50"/>
      <c r="T75" s="50"/>
    </row>
    <row r="76" spans="1:26" x14ac:dyDescent="0.2">
      <c r="R76" s="7"/>
      <c r="S76" s="50"/>
      <c r="T76" s="50"/>
    </row>
    <row r="77" spans="1:26" x14ac:dyDescent="0.2">
      <c r="R77" s="7"/>
      <c r="S77" s="50"/>
      <c r="T77" s="50"/>
    </row>
    <row r="78" spans="1:26" x14ac:dyDescent="0.2">
      <c r="R78" s="7"/>
      <c r="S78" s="50"/>
      <c r="T78" s="50"/>
    </row>
    <row r="79" spans="1:26" x14ac:dyDescent="0.2">
      <c r="R79" s="7"/>
      <c r="S79" s="50"/>
      <c r="T79" s="50"/>
    </row>
    <row r="80" spans="1:26" ht="19.2" x14ac:dyDescent="0.2">
      <c r="B80" s="49"/>
      <c r="D80" s="48"/>
      <c r="E80" s="49"/>
      <c r="R80" s="22"/>
      <c r="U80" s="22"/>
      <c r="V80" s="22"/>
      <c r="W80" s="22"/>
      <c r="X80" s="22"/>
      <c r="Y80" s="22"/>
      <c r="Z80" s="22"/>
    </row>
    <row r="81" spans="2:20" ht="19.2" x14ac:dyDescent="0.2">
      <c r="B81" s="49"/>
      <c r="D81" s="48"/>
      <c r="T81" s="23"/>
    </row>
    <row r="83" spans="2:20" ht="13.5" customHeight="1" x14ac:dyDescent="0.2">
      <c r="B83" s="469" t="s">
        <v>44</v>
      </c>
      <c r="C83" s="470"/>
      <c r="D83" s="470"/>
      <c r="E83" s="470"/>
      <c r="F83" s="470"/>
      <c r="G83" s="470"/>
      <c r="H83" s="470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470"/>
      <c r="T83" s="471"/>
    </row>
    <row r="84" spans="2:20" x14ac:dyDescent="0.2">
      <c r="B84" s="472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73"/>
    </row>
    <row r="85" spans="2:20" x14ac:dyDescent="0.2">
      <c r="B85" s="24" t="s">
        <v>45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6"/>
    </row>
  </sheetData>
  <sheetProtection algorithmName="SHA-512" hashValue="n79EOSuAFAc+baamRXj0Hvs4Qnn060C23g0weufKesAq8VjqxKIpXX/V3g2Y0s9+U10g+gm3Yhq5J18JOARKxA==" saltValue="PctlGCulnmjwhV91qqk/Rw==" spinCount="100000" sheet="1" objects="1" scenarios="1"/>
  <mergeCells count="3">
    <mergeCell ref="C1:D1"/>
    <mergeCell ref="E1:H1"/>
    <mergeCell ref="B83:T84"/>
  </mergeCells>
  <phoneticPr fontId="3"/>
  <pageMargins left="0.77" right="0.26" top="0.75" bottom="1" header="0.51200000000000001" footer="0.51200000000000001"/>
  <pageSetup paperSize="9" scale="65" orientation="portrait" horizontalDpi="360" verticalDpi="36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70"/>
  <sheetViews>
    <sheetView showGridLines="0" topLeftCell="B10" zoomScale="124" zoomScaleNormal="124" workbookViewId="0">
      <pane xSplit="2" ySplit="11" topLeftCell="D21" activePane="bottomRight" state="frozen"/>
      <selection activeCell="R39" sqref="R39"/>
      <selection pane="topRight" activeCell="R39" sqref="R39"/>
      <selection pane="bottomLeft" activeCell="R39" sqref="R39"/>
      <selection pane="bottomRight" activeCell="R39" sqref="R39"/>
    </sheetView>
  </sheetViews>
  <sheetFormatPr defaultColWidth="9" defaultRowHeight="14.4" x14ac:dyDescent="0.2"/>
  <cols>
    <col min="1" max="1" width="3.44140625" style="135" hidden="1" customWidth="1"/>
    <col min="2" max="2" width="2.44140625" style="136" bestFit="1" customWidth="1"/>
    <col min="3" max="3" width="5.44140625" style="136" bestFit="1" customWidth="1"/>
    <col min="4" max="4" width="8.33203125" style="136" customWidth="1"/>
    <col min="5" max="5" width="6.21875" style="136" customWidth="1"/>
    <col min="6" max="6" width="5.44140625" style="136" bestFit="1" customWidth="1"/>
    <col min="7" max="7" width="5.77734375" style="136" bestFit="1" customWidth="1"/>
    <col min="8" max="8" width="5.44140625" style="136" bestFit="1" customWidth="1"/>
    <col min="9" max="9" width="5.77734375" style="136" bestFit="1" customWidth="1"/>
    <col min="10" max="10" width="5.44140625" style="136" bestFit="1" customWidth="1"/>
    <col min="11" max="11" width="5.77734375" style="136" bestFit="1" customWidth="1"/>
    <col min="12" max="12" width="5.44140625" style="136" bestFit="1" customWidth="1"/>
    <col min="13" max="13" width="5.77734375" style="136" bestFit="1" customWidth="1"/>
    <col min="14" max="14" width="5.44140625" style="136" bestFit="1" customWidth="1"/>
    <col min="15" max="15" width="5.77734375" style="136" bestFit="1" customWidth="1"/>
    <col min="16" max="16" width="5.44140625" style="136" bestFit="1" customWidth="1"/>
    <col min="17" max="17" width="5.77734375" style="136" bestFit="1" customWidth="1"/>
    <col min="18" max="18" width="5.44140625" style="136" bestFit="1" customWidth="1"/>
    <col min="19" max="19" width="5.77734375" style="136" bestFit="1" customWidth="1"/>
    <col min="20" max="20" width="5.44140625" style="136" bestFit="1" customWidth="1"/>
    <col min="21" max="21" width="6.77734375" style="136" bestFit="1" customWidth="1"/>
    <col min="22" max="22" width="5.44140625" style="136" bestFit="1" customWidth="1"/>
    <col min="23" max="23" width="6.77734375" style="136" bestFit="1" customWidth="1"/>
    <col min="24" max="24" width="5.44140625" style="136" bestFit="1" customWidth="1"/>
    <col min="25" max="25" width="6.77734375" style="136" bestFit="1" customWidth="1"/>
    <col min="26" max="26" width="5.44140625" style="136" bestFit="1" customWidth="1"/>
    <col min="27" max="27" width="6.77734375" style="136" bestFit="1" customWidth="1"/>
    <col min="28" max="28" width="5.44140625" style="136" bestFit="1" customWidth="1"/>
    <col min="29" max="30" width="9" style="136"/>
    <col min="31" max="32" width="4.109375" style="136" bestFit="1" customWidth="1"/>
    <col min="33" max="16384" width="9" style="136"/>
  </cols>
  <sheetData>
    <row r="1" spans="2:31" x14ac:dyDescent="0.2">
      <c r="C1" s="138"/>
      <c r="D1" s="138"/>
      <c r="F1" s="418"/>
      <c r="G1" s="418"/>
      <c r="H1" s="419"/>
      <c r="I1" s="419"/>
      <c r="J1" s="419"/>
      <c r="K1" s="419"/>
      <c r="L1" s="419"/>
      <c r="M1" s="419"/>
    </row>
    <row r="3" spans="2:31" x14ac:dyDescent="0.2">
      <c r="B3" s="420"/>
      <c r="C3" s="140"/>
      <c r="D3" s="140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2:31" x14ac:dyDescent="0.2">
      <c r="B4" s="420"/>
      <c r="C4" s="140"/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2:31" x14ac:dyDescent="0.2">
      <c r="B5" s="420"/>
      <c r="C5" s="140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</row>
    <row r="6" spans="2:31" x14ac:dyDescent="0.2">
      <c r="B6" s="420"/>
      <c r="C6" s="140"/>
      <c r="D6" s="140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2:31" x14ac:dyDescent="0.2">
      <c r="B7" s="420"/>
      <c r="C7" s="140"/>
      <c r="D7" s="140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</row>
    <row r="8" spans="2:31" x14ac:dyDescent="0.2">
      <c r="B8" s="143"/>
      <c r="C8" s="140"/>
      <c r="D8" s="140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</row>
    <row r="9" spans="2:31" x14ac:dyDescent="0.2"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</row>
    <row r="10" spans="2:31" x14ac:dyDescent="0.2"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</row>
    <row r="11" spans="2:31" x14ac:dyDescent="0.2"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</row>
    <row r="12" spans="2:31" ht="15" thickBot="1" x14ac:dyDescent="0.25">
      <c r="C12" s="140"/>
      <c r="D12" s="140"/>
      <c r="E12" s="312">
        <f>IF(データ入力!E12=22,22,データ入力!E12)</f>
        <v>0</v>
      </c>
      <c r="F12" s="140"/>
      <c r="G12" s="312" t="str">
        <f>IF(データ入力!H12="","",データ入力!H12)</f>
        <v/>
      </c>
      <c r="H12" s="140"/>
      <c r="I12" s="312" t="str">
        <f>IF(データ入力!K12="","",データ入力!K12)</f>
        <v/>
      </c>
      <c r="J12" s="140"/>
      <c r="K12" s="312" t="str">
        <f>IF(データ入力!N12="","",データ入力!N12)</f>
        <v/>
      </c>
      <c r="L12" s="140"/>
      <c r="M12" s="312" t="str">
        <f>IF(データ入力!Q12="","",データ入力!Q12)</f>
        <v/>
      </c>
      <c r="N12" s="140"/>
      <c r="O12" s="312" t="str">
        <f>IF(データ入力!T12="","",データ入力!T12)</f>
        <v/>
      </c>
      <c r="P12" s="140"/>
      <c r="Q12" s="312" t="str">
        <f>IF(データ入力!W12="","",データ入力!W12)</f>
        <v/>
      </c>
      <c r="R12" s="140"/>
      <c r="S12" s="312" t="str">
        <f>IF(データ入力!Z12="","",データ入力!Z12)</f>
        <v/>
      </c>
      <c r="T12" s="140"/>
      <c r="U12" s="312" t="str">
        <f>IF(データ入力!AC12="","",データ入力!AC12)</f>
        <v/>
      </c>
      <c r="V12" s="140"/>
      <c r="W12" s="312" t="str">
        <f>IF(データ入力!AF12="","",データ入力!AF12)</f>
        <v/>
      </c>
      <c r="X12" s="140"/>
      <c r="Y12" s="312" t="str">
        <f>IF(データ入力!AI12="","",データ入力!AI12)</f>
        <v/>
      </c>
      <c r="Z12" s="140"/>
      <c r="AA12" s="312" t="str">
        <f>IF(データ入力!AL12="","",データ入力!AL12)</f>
        <v/>
      </c>
      <c r="AB12" s="140"/>
    </row>
    <row r="13" spans="2:31" x14ac:dyDescent="0.2">
      <c r="C13" s="161" t="s">
        <v>101</v>
      </c>
      <c r="D13" s="171"/>
      <c r="E13" s="313" t="e">
        <f>IF(E12="","",VLOOKUP(E12,アルファベット変換,2,FALSE))</f>
        <v>#N/A</v>
      </c>
      <c r="F13" s="144" t="str">
        <f>IF(COUNTBLANK(E15:E34)=22,"","■")</f>
        <v>■</v>
      </c>
      <c r="G13" s="314" t="str">
        <f>IF(G12="","",VLOOKUP(G12,アルファベット変換,2,FALSE))</f>
        <v/>
      </c>
      <c r="H13" s="144" t="str">
        <f>IF(COUNTBLANK(E53:E90)=22,"","■")</f>
        <v>■</v>
      </c>
      <c r="I13" s="313" t="str">
        <f>IF(I12="","",VLOOKUP(I12,アルファベット変換,2,FALSE))</f>
        <v/>
      </c>
      <c r="J13" s="144" t="str">
        <f>IF(COUNTBLANK(E91:E128)=22,"","■")</f>
        <v>■</v>
      </c>
      <c r="K13" s="313" t="str">
        <f>IF(K12="","",VLOOKUP(K12,アルファベット変換,2,FALSE))</f>
        <v/>
      </c>
      <c r="L13" s="144" t="str">
        <f>IF(COUNTBLANK(E129:E166)=22,"","■")</f>
        <v>■</v>
      </c>
      <c r="M13" s="313" t="str">
        <f>IF(M12="","",VLOOKUP(M12,アルファベット変換,2,FALSE))</f>
        <v/>
      </c>
      <c r="N13" s="144" t="str">
        <f>IF(COUNTBLANK(E167:E204)=22,"","■")</f>
        <v>■</v>
      </c>
      <c r="O13" s="313" t="str">
        <f>IF(O12="","",VLOOKUP(O12,アルファベット変換,2,FALSE))</f>
        <v/>
      </c>
      <c r="P13" s="144" t="str">
        <f>IF(COUNTBLANK(E205:E242)=22,"","■")</f>
        <v>■</v>
      </c>
      <c r="Q13" s="313" t="str">
        <f>IF(Q12="","",VLOOKUP(Q12,アルファベット変換,2,FALSE))</f>
        <v/>
      </c>
      <c r="R13" s="144" t="str">
        <f>IF(COUNTBLANK(E243:E280)=22,"","■")</f>
        <v>■</v>
      </c>
      <c r="S13" s="313" t="str">
        <f>IF(S12="","",VLOOKUP(S12,アルファベット変換,2,FALSE))</f>
        <v/>
      </c>
      <c r="T13" s="144" t="str">
        <f>IF(COUNTBLANK(E281:E318)=22,"","■")</f>
        <v>■</v>
      </c>
      <c r="U13" s="313" t="str">
        <f>IF(U12="","",VLOOKUP(U12,アルファベット変換,2,FALSE))</f>
        <v/>
      </c>
      <c r="V13" s="144" t="str">
        <f>IF(COUNTBLANK(E319:E356)=22,"","■")</f>
        <v>■</v>
      </c>
      <c r="W13" s="313" t="str">
        <f>IF(W12="","",VLOOKUP(W12,アルファベット変換,2,FALSE))</f>
        <v/>
      </c>
      <c r="X13" s="144" t="str">
        <f>IF(COUNTBLANK(E357:E394)=22,"","■")</f>
        <v>■</v>
      </c>
      <c r="Y13" s="313" t="str">
        <f>IF(Y12="","",VLOOKUP(Y12,アルファベット変換,2,FALSE))</f>
        <v/>
      </c>
      <c r="Z13" s="144" t="str">
        <f>IF(COUNTBLANK(E395:E432)=22,"","■")</f>
        <v>■</v>
      </c>
      <c r="AA13" s="313" t="str">
        <f>IF(AA12="","",VLOOKUP(AA12,アルファベット変換,2,FALSE))</f>
        <v/>
      </c>
      <c r="AB13" s="144" t="str">
        <f>IF(COUNTBLANK(E433:E470)=22,"","■")</f>
        <v>■</v>
      </c>
      <c r="AE13" s="310"/>
    </row>
    <row r="14" spans="2:31" ht="15" thickBot="1" x14ac:dyDescent="0.25">
      <c r="C14" s="162"/>
      <c r="D14" s="172"/>
      <c r="E14" s="173" t="s">
        <v>102</v>
      </c>
      <c r="F14" s="174" t="s">
        <v>103</v>
      </c>
      <c r="G14" s="249" t="s">
        <v>102</v>
      </c>
      <c r="H14" s="174" t="s">
        <v>103</v>
      </c>
      <c r="I14" s="173" t="s">
        <v>102</v>
      </c>
      <c r="J14" s="174" t="s">
        <v>103</v>
      </c>
      <c r="K14" s="173" t="s">
        <v>102</v>
      </c>
      <c r="L14" s="174" t="s">
        <v>103</v>
      </c>
      <c r="M14" s="173" t="s">
        <v>102</v>
      </c>
      <c r="N14" s="174" t="s">
        <v>103</v>
      </c>
      <c r="O14" s="173" t="s">
        <v>102</v>
      </c>
      <c r="P14" s="174" t="s">
        <v>103</v>
      </c>
      <c r="Q14" s="173" t="s">
        <v>102</v>
      </c>
      <c r="R14" s="174" t="s">
        <v>103</v>
      </c>
      <c r="S14" s="173" t="s">
        <v>102</v>
      </c>
      <c r="T14" s="174" t="s">
        <v>103</v>
      </c>
      <c r="U14" s="173" t="s">
        <v>102</v>
      </c>
      <c r="V14" s="174" t="s">
        <v>103</v>
      </c>
      <c r="W14" s="173" t="s">
        <v>102</v>
      </c>
      <c r="X14" s="174" t="s">
        <v>103</v>
      </c>
      <c r="Y14" s="173" t="s">
        <v>102</v>
      </c>
      <c r="Z14" s="174" t="s">
        <v>103</v>
      </c>
      <c r="AA14" s="173" t="s">
        <v>102</v>
      </c>
      <c r="AB14" s="174" t="s">
        <v>103</v>
      </c>
      <c r="AE14" s="310"/>
    </row>
    <row r="15" spans="2:31" x14ac:dyDescent="0.2">
      <c r="C15" s="164">
        <v>0.25</v>
      </c>
      <c r="D15" s="176" t="e">
        <f>CONCATENATE($E$13,$C15)*1</f>
        <v>#N/A</v>
      </c>
      <c r="E15" s="177" t="str">
        <f>IF(データ入力!F14="","",データ入力!F14)</f>
        <v/>
      </c>
      <c r="F15" s="248" t="str">
        <f>IF(データ入力!G14="","",データ入力!G14)</f>
        <v/>
      </c>
      <c r="G15" s="250" t="str">
        <f>IF(データ入力!E14="","",データ入力!E14)</f>
        <v/>
      </c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E15" s="310"/>
    </row>
    <row r="16" spans="2:31" x14ac:dyDescent="0.2">
      <c r="C16" s="165">
        <v>0.5</v>
      </c>
      <c r="D16" s="176" t="e">
        <f t="shared" ref="D16:D52" si="0">CONCATENATE($E$13,$C16)*1</f>
        <v>#N/A</v>
      </c>
      <c r="E16" s="177" t="str">
        <f>IF(データ入力!F15="","",データ入力!F15)</f>
        <v/>
      </c>
      <c r="F16" s="248" t="str">
        <f>IF(データ入力!G15="","",データ入力!G15)</f>
        <v/>
      </c>
      <c r="G16" s="250" t="str">
        <f>IF(データ入力!E15="","",データ入力!E15)</f>
        <v/>
      </c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E16" s="310"/>
    </row>
    <row r="17" spans="1:31" x14ac:dyDescent="0.2">
      <c r="C17" s="164">
        <v>0.75</v>
      </c>
      <c r="D17" s="176" t="e">
        <f t="shared" si="0"/>
        <v>#N/A</v>
      </c>
      <c r="E17" s="177" t="str">
        <f>IF(データ入力!F16="","",データ入力!F16)</f>
        <v/>
      </c>
      <c r="F17" s="248" t="str">
        <f>IF(データ入力!G16="","",データ入力!G16)</f>
        <v/>
      </c>
      <c r="G17" s="250" t="str">
        <f>IF(データ入力!E16="","",データ入力!E16)</f>
        <v/>
      </c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E17" s="310"/>
    </row>
    <row r="18" spans="1:31" x14ac:dyDescent="0.2">
      <c r="C18" s="166">
        <v>1</v>
      </c>
      <c r="D18" s="176" t="e">
        <f t="shared" si="0"/>
        <v>#N/A</v>
      </c>
      <c r="E18" s="177" t="str">
        <f>IF(データ入力!F17="","",データ入力!F17)</f>
        <v/>
      </c>
      <c r="F18" s="248" t="str">
        <f>IF(データ入力!G17="","",データ入力!G17)</f>
        <v/>
      </c>
      <c r="G18" s="250" t="str">
        <f>IF(データ入力!E17="","",データ入力!E17)</f>
        <v/>
      </c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E18" s="310"/>
    </row>
    <row r="19" spans="1:31" x14ac:dyDescent="0.2">
      <c r="A19" s="135" t="s">
        <v>141</v>
      </c>
      <c r="C19" s="164">
        <v>1.25</v>
      </c>
      <c r="D19" s="176" t="e">
        <f t="shared" si="0"/>
        <v>#N/A</v>
      </c>
      <c r="E19" s="177" t="str">
        <f>IF(データ入力!F18="","",データ入力!F18)</f>
        <v/>
      </c>
      <c r="F19" s="248" t="str">
        <f>IF(データ入力!G18="","",データ入力!G18)</f>
        <v/>
      </c>
      <c r="G19" s="250" t="str">
        <f>IF(データ入力!E18="","",データ入力!E18)</f>
        <v/>
      </c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E19" s="310"/>
    </row>
    <row r="20" spans="1:31" x14ac:dyDescent="0.2">
      <c r="C20" s="164">
        <v>1.5</v>
      </c>
      <c r="D20" s="176" t="e">
        <f t="shared" si="0"/>
        <v>#N/A</v>
      </c>
      <c r="E20" s="177" t="str">
        <f>IF(データ入力!F19="","",データ入力!F19)</f>
        <v/>
      </c>
      <c r="F20" s="248" t="str">
        <f>IF(データ入力!G19="","",データ入力!G19)</f>
        <v/>
      </c>
      <c r="G20" s="250" t="str">
        <f>IF(データ入力!E19="","",データ入力!E19)</f>
        <v/>
      </c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E20" s="310"/>
    </row>
    <row r="21" spans="1:31" x14ac:dyDescent="0.2">
      <c r="C21" s="164">
        <v>1.75</v>
      </c>
      <c r="D21" s="176" t="e">
        <f t="shared" si="0"/>
        <v>#N/A</v>
      </c>
      <c r="E21" s="177" t="str">
        <f>IF(データ入力!F20="","",データ入力!F20)</f>
        <v/>
      </c>
      <c r="F21" s="248" t="str">
        <f>IF(データ入力!G20="","",データ入力!G20)</f>
        <v/>
      </c>
      <c r="G21" s="250" t="str">
        <f>IF(データ入力!E20="","",データ入力!E20)</f>
        <v/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E21" s="310"/>
    </row>
    <row r="22" spans="1:31" x14ac:dyDescent="0.2">
      <c r="C22" s="166">
        <v>2</v>
      </c>
      <c r="D22" s="176" t="e">
        <f t="shared" si="0"/>
        <v>#N/A</v>
      </c>
      <c r="E22" s="177" t="str">
        <f>IF(データ入力!F21="","",データ入力!F21)</f>
        <v/>
      </c>
      <c r="F22" s="248" t="str">
        <f>IF(データ入力!G21="","",データ入力!G21)</f>
        <v/>
      </c>
      <c r="G22" s="250" t="str">
        <f>IF(データ入力!E21="","",データ入力!E21)</f>
        <v/>
      </c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E22" s="310"/>
    </row>
    <row r="23" spans="1:31" x14ac:dyDescent="0.2">
      <c r="C23" s="164">
        <v>2.25</v>
      </c>
      <c r="D23" s="176" t="e">
        <f t="shared" si="0"/>
        <v>#N/A</v>
      </c>
      <c r="E23" s="177" t="str">
        <f>IF(データ入力!F22="","",データ入力!F22)</f>
        <v/>
      </c>
      <c r="F23" s="248" t="str">
        <f>IF(データ入力!G22="","",データ入力!G22)</f>
        <v/>
      </c>
      <c r="G23" s="250" t="str">
        <f>IF(データ入力!E22="","",データ入力!E22)</f>
        <v/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E23" s="310"/>
    </row>
    <row r="24" spans="1:31" x14ac:dyDescent="0.2">
      <c r="C24" s="164">
        <v>2.5</v>
      </c>
      <c r="D24" s="176" t="e">
        <f t="shared" si="0"/>
        <v>#N/A</v>
      </c>
      <c r="E24" s="177" t="str">
        <f>IF(データ入力!F23="","",データ入力!F23)</f>
        <v/>
      </c>
      <c r="F24" s="248" t="str">
        <f>IF(データ入力!G23="","",データ入力!G23)</f>
        <v/>
      </c>
      <c r="G24" s="250" t="str">
        <f>IF(データ入力!E23="","",データ入力!E23)</f>
        <v/>
      </c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E24" s="310"/>
    </row>
    <row r="25" spans="1:31" x14ac:dyDescent="0.2">
      <c r="C25" s="164">
        <v>2.75</v>
      </c>
      <c r="D25" s="176" t="e">
        <f t="shared" si="0"/>
        <v>#N/A</v>
      </c>
      <c r="E25" s="177" t="str">
        <f>IF(データ入力!F24="","",データ入力!F24)</f>
        <v/>
      </c>
      <c r="F25" s="248" t="str">
        <f>IF(データ入力!G24="","",データ入力!G24)</f>
        <v/>
      </c>
      <c r="G25" s="250" t="str">
        <f>IF(データ入力!E24="","",データ入力!E24)</f>
        <v/>
      </c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E25" s="310"/>
    </row>
    <row r="26" spans="1:31" x14ac:dyDescent="0.2">
      <c r="C26" s="166">
        <v>3</v>
      </c>
      <c r="D26" s="176" t="e">
        <f t="shared" si="0"/>
        <v>#N/A</v>
      </c>
      <c r="E26" s="177" t="str">
        <f>IF(データ入力!F25="","",データ入力!F25)</f>
        <v/>
      </c>
      <c r="F26" s="248" t="str">
        <f>IF(データ入力!G25="","",データ入力!G25)</f>
        <v/>
      </c>
      <c r="G26" s="250" t="str">
        <f>IF(データ入力!E25="","",データ入力!E25)</f>
        <v/>
      </c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E26" s="310"/>
    </row>
    <row r="27" spans="1:31" x14ac:dyDescent="0.2">
      <c r="C27" s="164">
        <v>3.25</v>
      </c>
      <c r="D27" s="176" t="e">
        <f t="shared" si="0"/>
        <v>#N/A</v>
      </c>
      <c r="E27" s="177" t="str">
        <f>IF(データ入力!F26="","",データ入力!F26)</f>
        <v/>
      </c>
      <c r="F27" s="248" t="str">
        <f>IF(データ入力!G26="","",データ入力!G26)</f>
        <v/>
      </c>
      <c r="G27" s="250" t="str">
        <f>IF(データ入力!E26="","",データ入力!E26)</f>
        <v/>
      </c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E27" s="310"/>
    </row>
    <row r="28" spans="1:31" x14ac:dyDescent="0.2">
      <c r="C28" s="164">
        <v>3.5</v>
      </c>
      <c r="D28" s="176" t="e">
        <f t="shared" si="0"/>
        <v>#N/A</v>
      </c>
      <c r="E28" s="177" t="str">
        <f>IF(データ入力!F27="","",データ入力!F27)</f>
        <v/>
      </c>
      <c r="F28" s="248" t="str">
        <f>IF(データ入力!G27="","",データ入力!G27)</f>
        <v/>
      </c>
      <c r="G28" s="250" t="str">
        <f>IF(データ入力!E27="","",データ入力!E27)</f>
        <v/>
      </c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E28" s="310"/>
    </row>
    <row r="29" spans="1:31" x14ac:dyDescent="0.2">
      <c r="C29" s="164">
        <v>3.75</v>
      </c>
      <c r="D29" s="176" t="e">
        <f t="shared" si="0"/>
        <v>#N/A</v>
      </c>
      <c r="E29" s="177" t="str">
        <f>IF(データ入力!F28="","",データ入力!F28)</f>
        <v/>
      </c>
      <c r="F29" s="248" t="str">
        <f>IF(データ入力!G28="","",データ入力!G28)</f>
        <v/>
      </c>
      <c r="G29" s="250" t="str">
        <f>IF(データ入力!E28="","",データ入力!E28)</f>
        <v/>
      </c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E29" s="310"/>
    </row>
    <row r="30" spans="1:31" x14ac:dyDescent="0.2">
      <c r="C30" s="166">
        <v>4</v>
      </c>
      <c r="D30" s="176" t="e">
        <f t="shared" si="0"/>
        <v>#N/A</v>
      </c>
      <c r="E30" s="177" t="str">
        <f>IF(データ入力!F29="","",データ入力!F29)</f>
        <v/>
      </c>
      <c r="F30" s="248" t="str">
        <f>IF(データ入力!G29="","",データ入力!G29)</f>
        <v/>
      </c>
      <c r="G30" s="250" t="str">
        <f>IF(データ入力!E29="","",データ入力!E29)</f>
        <v/>
      </c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E30" s="310"/>
    </row>
    <row r="31" spans="1:31" x14ac:dyDescent="0.2">
      <c r="C31" s="164">
        <v>4.25</v>
      </c>
      <c r="D31" s="176" t="e">
        <f t="shared" si="0"/>
        <v>#N/A</v>
      </c>
      <c r="E31" s="177" t="str">
        <f>IF(データ入力!F30="","",データ入力!F30)</f>
        <v/>
      </c>
      <c r="F31" s="248" t="str">
        <f>IF(データ入力!G30="","",データ入力!G30)</f>
        <v/>
      </c>
      <c r="G31" s="250" t="str">
        <f>IF(データ入力!E30="","",データ入力!E30)</f>
        <v/>
      </c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E31" s="310"/>
    </row>
    <row r="32" spans="1:31" x14ac:dyDescent="0.2">
      <c r="C32" s="164">
        <v>4.5</v>
      </c>
      <c r="D32" s="176" t="e">
        <f t="shared" si="0"/>
        <v>#N/A</v>
      </c>
      <c r="E32" s="177" t="str">
        <f>IF(データ入力!F31="","",データ入力!F31)</f>
        <v/>
      </c>
      <c r="F32" s="248" t="str">
        <f>IF(データ入力!G31="","",データ入力!G31)</f>
        <v/>
      </c>
      <c r="G32" s="250" t="str">
        <f>IF(データ入力!E31="","",データ入力!E31)</f>
        <v/>
      </c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E32" s="310"/>
    </row>
    <row r="33" spans="1:31" x14ac:dyDescent="0.2">
      <c r="C33" s="164">
        <v>4.75</v>
      </c>
      <c r="D33" s="176" t="e">
        <f t="shared" si="0"/>
        <v>#N/A</v>
      </c>
      <c r="E33" s="177" t="str">
        <f>IF(データ入力!F32="","",データ入力!F32)</f>
        <v/>
      </c>
      <c r="F33" s="248" t="str">
        <f>IF(データ入力!G32="","",データ入力!G32)</f>
        <v/>
      </c>
      <c r="G33" s="250" t="str">
        <f>IF(データ入力!E32="","",データ入力!E32)</f>
        <v/>
      </c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E33" s="310"/>
    </row>
    <row r="34" spans="1:31" x14ac:dyDescent="0.2">
      <c r="C34" s="166">
        <v>5</v>
      </c>
      <c r="D34" s="176" t="e">
        <f t="shared" si="0"/>
        <v>#N/A</v>
      </c>
      <c r="E34" s="177" t="str">
        <f>IF(データ入力!F33="","",データ入力!F33)</f>
        <v/>
      </c>
      <c r="F34" s="248" t="str">
        <f>IF(データ入力!G33="","",データ入力!G33)</f>
        <v/>
      </c>
      <c r="G34" s="250" t="str">
        <f>IF(データ入力!E33="","",データ入力!E33)</f>
        <v/>
      </c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E34" s="310"/>
    </row>
    <row r="35" spans="1:31" x14ac:dyDescent="0.2">
      <c r="A35" s="153"/>
      <c r="C35" s="164">
        <v>5.25</v>
      </c>
      <c r="D35" s="176" t="e">
        <f t="shared" si="0"/>
        <v>#N/A</v>
      </c>
      <c r="E35" s="177" t="str">
        <f>IF(データ入力!F34="","",データ入力!F34)</f>
        <v/>
      </c>
      <c r="F35" s="248" t="str">
        <f>IF(データ入力!G34="","",データ入力!G34)</f>
        <v/>
      </c>
      <c r="G35" s="250" t="str">
        <f>IF(データ入力!E34="","",データ入力!E34)</f>
        <v/>
      </c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E35" s="310"/>
    </row>
    <row r="36" spans="1:31" x14ac:dyDescent="0.2">
      <c r="C36" s="164">
        <v>5.5</v>
      </c>
      <c r="D36" s="176" t="e">
        <f t="shared" si="0"/>
        <v>#N/A</v>
      </c>
      <c r="E36" s="177" t="str">
        <f>IF(データ入力!F35="","",データ入力!F35)</f>
        <v/>
      </c>
      <c r="F36" s="248" t="str">
        <f>IF(データ入力!G35="","",データ入力!G35)</f>
        <v/>
      </c>
      <c r="G36" s="250" t="str">
        <f>IF(データ入力!E35="","",データ入力!E35)</f>
        <v/>
      </c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E36" s="310"/>
    </row>
    <row r="37" spans="1:31" x14ac:dyDescent="0.2">
      <c r="C37" s="164">
        <v>5.75</v>
      </c>
      <c r="D37" s="176" t="e">
        <f t="shared" si="0"/>
        <v>#N/A</v>
      </c>
      <c r="E37" s="177" t="str">
        <f>IF(データ入力!F36="","",データ入力!F36)</f>
        <v/>
      </c>
      <c r="F37" s="248" t="str">
        <f>IF(データ入力!G36="","",データ入力!G36)</f>
        <v/>
      </c>
      <c r="G37" s="250" t="str">
        <f>IF(データ入力!E36="","",データ入力!E36)</f>
        <v/>
      </c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</row>
    <row r="38" spans="1:31" x14ac:dyDescent="0.2">
      <c r="A38" s="153"/>
      <c r="C38" s="166">
        <v>6</v>
      </c>
      <c r="D38" s="176" t="e">
        <f t="shared" si="0"/>
        <v>#N/A</v>
      </c>
      <c r="E38" s="177" t="str">
        <f>IF(データ入力!F37="","",データ入力!F37)</f>
        <v/>
      </c>
      <c r="F38" s="248" t="str">
        <f>IF(データ入力!G37="","",データ入力!G37)</f>
        <v/>
      </c>
      <c r="G38" s="250" t="str">
        <f>IF(データ入力!E37="","",データ入力!E37)</f>
        <v/>
      </c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</row>
    <row r="39" spans="1:31" x14ac:dyDescent="0.2">
      <c r="C39" s="164">
        <v>6.25</v>
      </c>
      <c r="D39" s="176" t="e">
        <f t="shared" si="0"/>
        <v>#N/A</v>
      </c>
      <c r="E39" s="177" t="str">
        <f>IF(データ入力!F38="","",データ入力!F38)</f>
        <v/>
      </c>
      <c r="F39" s="248" t="str">
        <f>IF(データ入力!G38="","",データ入力!G38)</f>
        <v/>
      </c>
      <c r="G39" s="250" t="str">
        <f>IF(データ入力!E38="","",データ入力!E38)</f>
        <v/>
      </c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</row>
    <row r="40" spans="1:31" x14ac:dyDescent="0.2">
      <c r="C40" s="164">
        <v>6.5</v>
      </c>
      <c r="D40" s="176" t="e">
        <f t="shared" si="0"/>
        <v>#N/A</v>
      </c>
      <c r="E40" s="177" t="str">
        <f>IF(データ入力!F39="","",データ入力!F39)</f>
        <v/>
      </c>
      <c r="F40" s="248" t="str">
        <f>IF(データ入力!G39="","",データ入力!G39)</f>
        <v/>
      </c>
      <c r="G40" s="250" t="str">
        <f>IF(データ入力!E39="","",データ入力!E39)</f>
        <v/>
      </c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</row>
    <row r="41" spans="1:31" x14ac:dyDescent="0.2">
      <c r="C41" s="164">
        <v>6.75</v>
      </c>
      <c r="D41" s="176" t="e">
        <f t="shared" si="0"/>
        <v>#N/A</v>
      </c>
      <c r="E41" s="177" t="str">
        <f>IF(データ入力!F40="","",データ入力!F40)</f>
        <v/>
      </c>
      <c r="F41" s="248" t="str">
        <f>IF(データ入力!G40="","",データ入力!G40)</f>
        <v/>
      </c>
      <c r="G41" s="250" t="str">
        <f>IF(データ入力!E40="","",データ入力!E40)</f>
        <v/>
      </c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</row>
    <row r="42" spans="1:31" x14ac:dyDescent="0.2">
      <c r="C42" s="166">
        <v>7</v>
      </c>
      <c r="D42" s="176" t="e">
        <f t="shared" si="0"/>
        <v>#N/A</v>
      </c>
      <c r="E42" s="177" t="str">
        <f>IF(データ入力!F41="","",データ入力!F41)</f>
        <v/>
      </c>
      <c r="F42" s="248" t="str">
        <f>IF(データ入力!G41="","",データ入力!G41)</f>
        <v/>
      </c>
      <c r="G42" s="250" t="str">
        <f>IF(データ入力!E41="","",データ入力!E41)</f>
        <v/>
      </c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</row>
    <row r="43" spans="1:31" x14ac:dyDescent="0.2">
      <c r="C43" s="164">
        <v>7.25</v>
      </c>
      <c r="D43" s="176" t="e">
        <f t="shared" si="0"/>
        <v>#N/A</v>
      </c>
      <c r="E43" s="177" t="str">
        <f>IF(データ入力!F42="","",データ入力!F42)</f>
        <v/>
      </c>
      <c r="F43" s="248" t="str">
        <f>IF(データ入力!G42="","",データ入力!G42)</f>
        <v/>
      </c>
      <c r="G43" s="250" t="str">
        <f>IF(データ入力!E42="","",データ入力!E42)</f>
        <v/>
      </c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</row>
    <row r="44" spans="1:31" x14ac:dyDescent="0.2">
      <c r="C44" s="164">
        <v>7.5</v>
      </c>
      <c r="D44" s="176" t="e">
        <f t="shared" si="0"/>
        <v>#N/A</v>
      </c>
      <c r="E44" s="177" t="str">
        <f>IF(データ入力!F43="","",データ入力!F43)</f>
        <v/>
      </c>
      <c r="F44" s="248" t="str">
        <f>IF(データ入力!G43="","",データ入力!G43)</f>
        <v/>
      </c>
      <c r="G44" s="250" t="str">
        <f>IF(データ入力!E43="","",データ入力!E43)</f>
        <v/>
      </c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</row>
    <row r="45" spans="1:31" x14ac:dyDescent="0.2">
      <c r="C45" s="164">
        <v>7.75</v>
      </c>
      <c r="D45" s="176" t="e">
        <f t="shared" si="0"/>
        <v>#N/A</v>
      </c>
      <c r="E45" s="177" t="str">
        <f>IF(データ入力!F44="","",データ入力!F44)</f>
        <v/>
      </c>
      <c r="F45" s="248" t="str">
        <f>IF(データ入力!G44="","",データ入力!G44)</f>
        <v/>
      </c>
      <c r="G45" s="250" t="str">
        <f>IF(データ入力!E44="","",データ入力!E44)</f>
        <v/>
      </c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</row>
    <row r="46" spans="1:31" x14ac:dyDescent="0.2">
      <c r="C46" s="166">
        <v>8</v>
      </c>
      <c r="D46" s="176" t="e">
        <f t="shared" si="0"/>
        <v>#N/A</v>
      </c>
      <c r="E46" s="177" t="str">
        <f>IF(データ入力!F45="","",データ入力!F45)</f>
        <v/>
      </c>
      <c r="F46" s="248" t="str">
        <f>IF(データ入力!G45="","",データ入力!G45)</f>
        <v/>
      </c>
      <c r="G46" s="250" t="str">
        <f>IF(データ入力!E45="","",データ入力!E45)</f>
        <v/>
      </c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</row>
    <row r="47" spans="1:31" x14ac:dyDescent="0.2">
      <c r="C47" s="164">
        <v>8.25</v>
      </c>
      <c r="D47" s="176" t="e">
        <f t="shared" si="0"/>
        <v>#N/A</v>
      </c>
      <c r="E47" s="177" t="str">
        <f>IF(データ入力!F46="","",データ入力!F46)</f>
        <v/>
      </c>
      <c r="F47" s="248" t="str">
        <f>IF(データ入力!G46="","",データ入力!G46)</f>
        <v/>
      </c>
      <c r="G47" s="250" t="str">
        <f>IF(データ入力!E46="","",データ入力!E46)</f>
        <v/>
      </c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</row>
    <row r="48" spans="1:31" x14ac:dyDescent="0.2">
      <c r="C48" s="164">
        <v>8.5</v>
      </c>
      <c r="D48" s="176" t="e">
        <f t="shared" si="0"/>
        <v>#N/A</v>
      </c>
      <c r="E48" s="177" t="str">
        <f>IF(データ入力!F47="","",データ入力!F47)</f>
        <v/>
      </c>
      <c r="F48" s="248" t="str">
        <f>IF(データ入力!G47="","",データ入力!G47)</f>
        <v/>
      </c>
      <c r="G48" s="250" t="str">
        <f>IF(データ入力!E47="","",データ入力!E47)</f>
        <v/>
      </c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</row>
    <row r="49" spans="3:28" x14ac:dyDescent="0.2">
      <c r="C49" s="164">
        <v>8.75</v>
      </c>
      <c r="D49" s="176" t="e">
        <f t="shared" si="0"/>
        <v>#N/A</v>
      </c>
      <c r="E49" s="177" t="str">
        <f>IF(データ入力!F48="","",データ入力!F48)</f>
        <v/>
      </c>
      <c r="F49" s="248" t="str">
        <f>IF(データ入力!G48="","",データ入力!G48)</f>
        <v/>
      </c>
      <c r="G49" s="250" t="str">
        <f>IF(データ入力!E48="","",データ入力!E48)</f>
        <v/>
      </c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</row>
    <row r="50" spans="3:28" x14ac:dyDescent="0.2">
      <c r="C50" s="166">
        <v>9</v>
      </c>
      <c r="D50" s="176" t="e">
        <f t="shared" si="0"/>
        <v>#N/A</v>
      </c>
      <c r="E50" s="177" t="str">
        <f>IF(データ入力!F49="","",データ入力!F49)</f>
        <v/>
      </c>
      <c r="F50" s="248" t="str">
        <f>IF(データ入力!G49="","",データ入力!G49)</f>
        <v/>
      </c>
      <c r="G50" s="250" t="str">
        <f>IF(データ入力!E49="","",データ入力!E49)</f>
        <v/>
      </c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</row>
    <row r="51" spans="3:28" x14ac:dyDescent="0.2">
      <c r="C51" s="164">
        <v>9.25</v>
      </c>
      <c r="D51" s="176" t="e">
        <f t="shared" si="0"/>
        <v>#N/A</v>
      </c>
      <c r="E51" s="177" t="str">
        <f>IF(データ入力!F50="","",データ入力!F50)</f>
        <v/>
      </c>
      <c r="F51" s="248" t="str">
        <f>IF(データ入力!G50="","",データ入力!G50)</f>
        <v/>
      </c>
      <c r="G51" s="250" t="str">
        <f>IF(データ入力!E50="","",データ入力!E50)</f>
        <v/>
      </c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</row>
    <row r="52" spans="3:28" ht="15" thickBot="1" x14ac:dyDescent="0.25">
      <c r="C52" s="238">
        <v>9.5</v>
      </c>
      <c r="D52" s="176" t="e">
        <f t="shared" si="0"/>
        <v>#N/A</v>
      </c>
      <c r="E52" s="177" t="str">
        <f>IF(データ入力!F51="","",データ入力!F51)</f>
        <v/>
      </c>
      <c r="F52" s="248" t="str">
        <f>IF(データ入力!G51="","",データ入力!G51)</f>
        <v/>
      </c>
      <c r="G52" s="250" t="str">
        <f>IF(データ入力!E51="","",データ入力!E51)</f>
        <v/>
      </c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</row>
    <row r="53" spans="3:28" x14ac:dyDescent="0.2">
      <c r="D53" s="175">
        <f>CONCATENATE($G$13,$C15)*1</f>
        <v>0.25</v>
      </c>
      <c r="E53" s="178" t="str">
        <f>IF(データ入力!I14="","",データ入力!I14)</f>
        <v/>
      </c>
      <c r="F53" s="251" t="str">
        <f>IF(データ入力!J14="","",データ入力!J14)</f>
        <v/>
      </c>
      <c r="G53" s="178" t="str">
        <f>IF(データ入力!H14="","",データ入力!H14)</f>
        <v/>
      </c>
    </row>
    <row r="54" spans="3:28" x14ac:dyDescent="0.2">
      <c r="D54" s="175">
        <f t="shared" ref="D54:D90" si="1">CONCATENATE($G$13,$C16)*1</f>
        <v>0.5</v>
      </c>
      <c r="E54" s="178" t="str">
        <f>IF(データ入力!I15="","",データ入力!I15)</f>
        <v/>
      </c>
      <c r="F54" s="251" t="str">
        <f>IF(データ入力!J15="","",データ入力!J15)</f>
        <v/>
      </c>
      <c r="G54" s="178" t="str">
        <f>IF(データ入力!H15="","",データ入力!H15)</f>
        <v/>
      </c>
    </row>
    <row r="55" spans="3:28" x14ac:dyDescent="0.2">
      <c r="D55" s="175">
        <f t="shared" si="1"/>
        <v>0.75</v>
      </c>
      <c r="E55" s="178" t="str">
        <f>IF(データ入力!I16="","",データ入力!I16)</f>
        <v/>
      </c>
      <c r="F55" s="251" t="str">
        <f>IF(データ入力!J16="","",データ入力!J16)</f>
        <v/>
      </c>
      <c r="G55" s="178" t="str">
        <f>IF(データ入力!H16="","",データ入力!H16)</f>
        <v/>
      </c>
    </row>
    <row r="56" spans="3:28" x14ac:dyDescent="0.2">
      <c r="D56" s="175">
        <f t="shared" si="1"/>
        <v>1</v>
      </c>
      <c r="E56" s="178" t="str">
        <f>IF(データ入力!I17="","",データ入力!I17)</f>
        <v/>
      </c>
      <c r="F56" s="251" t="str">
        <f>IF(データ入力!J17="","",データ入力!J17)</f>
        <v/>
      </c>
      <c r="G56" s="178" t="str">
        <f>IF(データ入力!H17="","",データ入力!H17)</f>
        <v/>
      </c>
    </row>
    <row r="57" spans="3:28" x14ac:dyDescent="0.2">
      <c r="D57" s="175">
        <f t="shared" si="1"/>
        <v>1.25</v>
      </c>
      <c r="E57" s="178" t="str">
        <f>IF(データ入力!I18="","",データ入力!I18)</f>
        <v/>
      </c>
      <c r="F57" s="251" t="str">
        <f>IF(データ入力!J18="","",データ入力!J18)</f>
        <v/>
      </c>
      <c r="G57" s="178" t="str">
        <f>IF(データ入力!H18="","",データ入力!H18)</f>
        <v/>
      </c>
    </row>
    <row r="58" spans="3:28" x14ac:dyDescent="0.2">
      <c r="D58" s="175">
        <f t="shared" si="1"/>
        <v>1.5</v>
      </c>
      <c r="E58" s="178" t="str">
        <f>IF(データ入力!I19="","",データ入力!I19)</f>
        <v/>
      </c>
      <c r="F58" s="251" t="str">
        <f>IF(データ入力!J19="","",データ入力!J19)</f>
        <v/>
      </c>
      <c r="G58" s="178" t="str">
        <f>IF(データ入力!H19="","",データ入力!H19)</f>
        <v/>
      </c>
    </row>
    <row r="59" spans="3:28" x14ac:dyDescent="0.2">
      <c r="D59" s="175">
        <f t="shared" si="1"/>
        <v>1.75</v>
      </c>
      <c r="E59" s="178" t="str">
        <f>IF(データ入力!I20="","",データ入力!I20)</f>
        <v/>
      </c>
      <c r="F59" s="251" t="str">
        <f>IF(データ入力!J20="","",データ入力!J20)</f>
        <v/>
      </c>
      <c r="G59" s="178" t="str">
        <f>IF(データ入力!H20="","",データ入力!H20)</f>
        <v/>
      </c>
    </row>
    <row r="60" spans="3:28" x14ac:dyDescent="0.2">
      <c r="D60" s="175">
        <f t="shared" si="1"/>
        <v>2</v>
      </c>
      <c r="E60" s="178" t="str">
        <f>IF(データ入力!I21="","",データ入力!I21)</f>
        <v/>
      </c>
      <c r="F60" s="251" t="str">
        <f>IF(データ入力!J21="","",データ入力!J21)</f>
        <v/>
      </c>
      <c r="G60" s="178" t="str">
        <f>IF(データ入力!H21="","",データ入力!H21)</f>
        <v/>
      </c>
    </row>
    <row r="61" spans="3:28" x14ac:dyDescent="0.2">
      <c r="D61" s="175">
        <f t="shared" si="1"/>
        <v>2.25</v>
      </c>
      <c r="E61" s="178" t="str">
        <f>IF(データ入力!I22="","",データ入力!I22)</f>
        <v/>
      </c>
      <c r="F61" s="251" t="str">
        <f>IF(データ入力!J22="","",データ入力!J22)</f>
        <v/>
      </c>
      <c r="G61" s="178" t="str">
        <f>IF(データ入力!H22="","",データ入力!H22)</f>
        <v/>
      </c>
    </row>
    <row r="62" spans="3:28" x14ac:dyDescent="0.2">
      <c r="D62" s="175">
        <f t="shared" si="1"/>
        <v>2.5</v>
      </c>
      <c r="E62" s="178" t="str">
        <f>IF(データ入力!I23="","",データ入力!I23)</f>
        <v/>
      </c>
      <c r="F62" s="251" t="str">
        <f>IF(データ入力!J23="","",データ入力!J23)</f>
        <v/>
      </c>
      <c r="G62" s="178" t="str">
        <f>IF(データ入力!H23="","",データ入力!H23)</f>
        <v/>
      </c>
    </row>
    <row r="63" spans="3:28" x14ac:dyDescent="0.2">
      <c r="D63" s="175">
        <f t="shared" si="1"/>
        <v>2.75</v>
      </c>
      <c r="E63" s="178" t="str">
        <f>IF(データ入力!I24="","",データ入力!I24)</f>
        <v/>
      </c>
      <c r="F63" s="251" t="str">
        <f>IF(データ入力!J24="","",データ入力!J24)</f>
        <v/>
      </c>
      <c r="G63" s="178" t="str">
        <f>IF(データ入力!H24="","",データ入力!H24)</f>
        <v/>
      </c>
    </row>
    <row r="64" spans="3:28" x14ac:dyDescent="0.2">
      <c r="D64" s="175">
        <f t="shared" si="1"/>
        <v>3</v>
      </c>
      <c r="E64" s="178" t="str">
        <f>IF(データ入力!I25="","",データ入力!I25)</f>
        <v/>
      </c>
      <c r="F64" s="251" t="str">
        <f>IF(データ入力!J25="","",データ入力!J25)</f>
        <v/>
      </c>
      <c r="G64" s="178" t="str">
        <f>IF(データ入力!H25="","",データ入力!H25)</f>
        <v/>
      </c>
    </row>
    <row r="65" spans="4:7" x14ac:dyDescent="0.2">
      <c r="D65" s="175">
        <f t="shared" si="1"/>
        <v>3.25</v>
      </c>
      <c r="E65" s="178" t="str">
        <f>IF(データ入力!I26="","",データ入力!I26)</f>
        <v/>
      </c>
      <c r="F65" s="251" t="str">
        <f>IF(データ入力!J26="","",データ入力!J26)</f>
        <v/>
      </c>
      <c r="G65" s="178" t="str">
        <f>IF(データ入力!H26="","",データ入力!H26)</f>
        <v/>
      </c>
    </row>
    <row r="66" spans="4:7" x14ac:dyDescent="0.2">
      <c r="D66" s="175">
        <f t="shared" si="1"/>
        <v>3.5</v>
      </c>
      <c r="E66" s="178" t="str">
        <f>IF(データ入力!I27="","",データ入力!I27)</f>
        <v/>
      </c>
      <c r="F66" s="251" t="str">
        <f>IF(データ入力!J27="","",データ入力!J27)</f>
        <v/>
      </c>
      <c r="G66" s="178" t="str">
        <f>IF(データ入力!H27="","",データ入力!H27)</f>
        <v/>
      </c>
    </row>
    <row r="67" spans="4:7" x14ac:dyDescent="0.2">
      <c r="D67" s="175">
        <f t="shared" si="1"/>
        <v>3.75</v>
      </c>
      <c r="E67" s="178" t="str">
        <f>IF(データ入力!I28="","",データ入力!I28)</f>
        <v/>
      </c>
      <c r="F67" s="251" t="str">
        <f>IF(データ入力!J28="","",データ入力!J28)</f>
        <v/>
      </c>
      <c r="G67" s="178" t="str">
        <f>IF(データ入力!H28="","",データ入力!H28)</f>
        <v/>
      </c>
    </row>
    <row r="68" spans="4:7" x14ac:dyDescent="0.2">
      <c r="D68" s="175">
        <f t="shared" si="1"/>
        <v>4</v>
      </c>
      <c r="E68" s="178" t="str">
        <f>IF(データ入力!I29="","",データ入力!I29)</f>
        <v/>
      </c>
      <c r="F68" s="251" t="str">
        <f>IF(データ入力!J29="","",データ入力!J29)</f>
        <v/>
      </c>
      <c r="G68" s="178" t="str">
        <f>IF(データ入力!H29="","",データ入力!H29)</f>
        <v/>
      </c>
    </row>
    <row r="69" spans="4:7" x14ac:dyDescent="0.2">
      <c r="D69" s="175">
        <f t="shared" si="1"/>
        <v>4.25</v>
      </c>
      <c r="E69" s="178" t="str">
        <f>IF(データ入力!I30="","",データ入力!I30)</f>
        <v/>
      </c>
      <c r="F69" s="251" t="str">
        <f>IF(データ入力!J30="","",データ入力!J30)</f>
        <v/>
      </c>
      <c r="G69" s="178" t="str">
        <f>IF(データ入力!H30="","",データ入力!H30)</f>
        <v/>
      </c>
    </row>
    <row r="70" spans="4:7" x14ac:dyDescent="0.2">
      <c r="D70" s="175">
        <f t="shared" si="1"/>
        <v>4.5</v>
      </c>
      <c r="E70" s="178" t="str">
        <f>IF(データ入力!I31="","",データ入力!I31)</f>
        <v/>
      </c>
      <c r="F70" s="251" t="str">
        <f>IF(データ入力!J31="","",データ入力!J31)</f>
        <v/>
      </c>
      <c r="G70" s="178" t="str">
        <f>IF(データ入力!H31="","",データ入力!H31)</f>
        <v/>
      </c>
    </row>
    <row r="71" spans="4:7" x14ac:dyDescent="0.2">
      <c r="D71" s="175">
        <f t="shared" si="1"/>
        <v>4.75</v>
      </c>
      <c r="E71" s="178" t="str">
        <f>IF(データ入力!I32="","",データ入力!I32)</f>
        <v/>
      </c>
      <c r="F71" s="251" t="str">
        <f>IF(データ入力!J32="","",データ入力!J32)</f>
        <v/>
      </c>
      <c r="G71" s="178" t="str">
        <f>IF(データ入力!H32="","",データ入力!H32)</f>
        <v/>
      </c>
    </row>
    <row r="72" spans="4:7" x14ac:dyDescent="0.2">
      <c r="D72" s="175">
        <f t="shared" si="1"/>
        <v>5</v>
      </c>
      <c r="E72" s="178" t="str">
        <f>IF(データ入力!I33="","",データ入力!I33)</f>
        <v/>
      </c>
      <c r="F72" s="251" t="str">
        <f>IF(データ入力!J33="","",データ入力!J33)</f>
        <v/>
      </c>
      <c r="G72" s="178" t="str">
        <f>IF(データ入力!H33="","",データ入力!H33)</f>
        <v/>
      </c>
    </row>
    <row r="73" spans="4:7" x14ac:dyDescent="0.2">
      <c r="D73" s="175">
        <f t="shared" si="1"/>
        <v>5.25</v>
      </c>
      <c r="E73" s="178" t="str">
        <f>IF(データ入力!I34="","",データ入力!I34)</f>
        <v/>
      </c>
      <c r="F73" s="251" t="str">
        <f>IF(データ入力!J34="","",データ入力!J34)</f>
        <v/>
      </c>
      <c r="G73" s="178" t="str">
        <f>IF(データ入力!H34="","",データ入力!H34)</f>
        <v/>
      </c>
    </row>
    <row r="74" spans="4:7" x14ac:dyDescent="0.2">
      <c r="D74" s="175">
        <f t="shared" si="1"/>
        <v>5.5</v>
      </c>
      <c r="E74" s="178" t="str">
        <f>IF(データ入力!I35="","",データ入力!I35)</f>
        <v/>
      </c>
      <c r="F74" s="251" t="str">
        <f>IF(データ入力!J35="","",データ入力!J35)</f>
        <v/>
      </c>
      <c r="G74" s="178" t="str">
        <f>IF(データ入力!H35="","",データ入力!H35)</f>
        <v/>
      </c>
    </row>
    <row r="75" spans="4:7" x14ac:dyDescent="0.2">
      <c r="D75" s="175">
        <f t="shared" si="1"/>
        <v>5.75</v>
      </c>
      <c r="E75" s="178" t="str">
        <f>IF(データ入力!I36="","",データ入力!I36)</f>
        <v/>
      </c>
      <c r="F75" s="251" t="str">
        <f>IF(データ入力!J36="","",データ入力!J36)</f>
        <v/>
      </c>
      <c r="G75" s="178" t="str">
        <f>IF(データ入力!H36="","",データ入力!H36)</f>
        <v/>
      </c>
    </row>
    <row r="76" spans="4:7" x14ac:dyDescent="0.2">
      <c r="D76" s="175">
        <f t="shared" si="1"/>
        <v>6</v>
      </c>
      <c r="E76" s="178" t="str">
        <f>IF(データ入力!I37="","",データ入力!I37)</f>
        <v/>
      </c>
      <c r="F76" s="251" t="str">
        <f>IF(データ入力!J37="","",データ入力!J37)</f>
        <v/>
      </c>
      <c r="G76" s="178" t="str">
        <f>IF(データ入力!H37="","",データ入力!H37)</f>
        <v/>
      </c>
    </row>
    <row r="77" spans="4:7" x14ac:dyDescent="0.2">
      <c r="D77" s="175">
        <f t="shared" si="1"/>
        <v>6.25</v>
      </c>
      <c r="E77" s="178" t="str">
        <f>IF(データ入力!I38="","",データ入力!I38)</f>
        <v/>
      </c>
      <c r="F77" s="251" t="str">
        <f>IF(データ入力!J38="","",データ入力!J38)</f>
        <v/>
      </c>
      <c r="G77" s="178" t="str">
        <f>IF(データ入力!H38="","",データ入力!H38)</f>
        <v/>
      </c>
    </row>
    <row r="78" spans="4:7" x14ac:dyDescent="0.2">
      <c r="D78" s="175">
        <f t="shared" si="1"/>
        <v>6.5</v>
      </c>
      <c r="E78" s="178" t="str">
        <f>IF(データ入力!I39="","",データ入力!I39)</f>
        <v/>
      </c>
      <c r="F78" s="251" t="str">
        <f>IF(データ入力!J39="","",データ入力!J39)</f>
        <v/>
      </c>
      <c r="G78" s="178" t="str">
        <f>IF(データ入力!H39="","",データ入力!H39)</f>
        <v/>
      </c>
    </row>
    <row r="79" spans="4:7" x14ac:dyDescent="0.2">
      <c r="D79" s="175">
        <f t="shared" si="1"/>
        <v>6.75</v>
      </c>
      <c r="E79" s="178" t="str">
        <f>IF(データ入力!I40="","",データ入力!I40)</f>
        <v/>
      </c>
      <c r="F79" s="251" t="str">
        <f>IF(データ入力!J40="","",データ入力!J40)</f>
        <v/>
      </c>
      <c r="G79" s="178" t="str">
        <f>IF(データ入力!H40="","",データ入力!H40)</f>
        <v/>
      </c>
    </row>
    <row r="80" spans="4:7" x14ac:dyDescent="0.2">
      <c r="D80" s="175">
        <f t="shared" si="1"/>
        <v>7</v>
      </c>
      <c r="E80" s="178" t="str">
        <f>IF(データ入力!I41="","",データ入力!I41)</f>
        <v/>
      </c>
      <c r="F80" s="251" t="str">
        <f>IF(データ入力!J41="","",データ入力!J41)</f>
        <v/>
      </c>
      <c r="G80" s="178" t="str">
        <f>IF(データ入力!H41="","",データ入力!H41)</f>
        <v/>
      </c>
    </row>
    <row r="81" spans="4:7" x14ac:dyDescent="0.2">
      <c r="D81" s="175">
        <f t="shared" si="1"/>
        <v>7.25</v>
      </c>
      <c r="E81" s="178" t="str">
        <f>IF(データ入力!I42="","",データ入力!I42)</f>
        <v/>
      </c>
      <c r="F81" s="251" t="str">
        <f>IF(データ入力!J42="","",データ入力!J42)</f>
        <v/>
      </c>
      <c r="G81" s="178" t="str">
        <f>IF(データ入力!H42="","",データ入力!H42)</f>
        <v/>
      </c>
    </row>
    <row r="82" spans="4:7" x14ac:dyDescent="0.2">
      <c r="D82" s="175">
        <f t="shared" si="1"/>
        <v>7.5</v>
      </c>
      <c r="E82" s="178" t="str">
        <f>IF(データ入力!I43="","",データ入力!I43)</f>
        <v/>
      </c>
      <c r="F82" s="251" t="str">
        <f>IF(データ入力!J43="","",データ入力!J43)</f>
        <v/>
      </c>
      <c r="G82" s="178" t="str">
        <f>IF(データ入力!H43="","",データ入力!H43)</f>
        <v/>
      </c>
    </row>
    <row r="83" spans="4:7" x14ac:dyDescent="0.2">
      <c r="D83" s="175">
        <f t="shared" si="1"/>
        <v>7.75</v>
      </c>
      <c r="E83" s="178" t="str">
        <f>IF(データ入力!I44="","",データ入力!I44)</f>
        <v/>
      </c>
      <c r="F83" s="251" t="str">
        <f>IF(データ入力!J44="","",データ入力!J44)</f>
        <v/>
      </c>
      <c r="G83" s="178" t="str">
        <f>IF(データ入力!H44="","",データ入力!H44)</f>
        <v/>
      </c>
    </row>
    <row r="84" spans="4:7" x14ac:dyDescent="0.2">
      <c r="D84" s="175">
        <f t="shared" si="1"/>
        <v>8</v>
      </c>
      <c r="E84" s="178" t="str">
        <f>IF(データ入力!I45="","",データ入力!I45)</f>
        <v/>
      </c>
      <c r="F84" s="251" t="str">
        <f>IF(データ入力!J45="","",データ入力!J45)</f>
        <v/>
      </c>
      <c r="G84" s="178" t="str">
        <f>IF(データ入力!H45="","",データ入力!H45)</f>
        <v/>
      </c>
    </row>
    <row r="85" spans="4:7" x14ac:dyDescent="0.2">
      <c r="D85" s="175">
        <f t="shared" si="1"/>
        <v>8.25</v>
      </c>
      <c r="E85" s="178" t="str">
        <f>IF(データ入力!I46="","",データ入力!I46)</f>
        <v/>
      </c>
      <c r="F85" s="251" t="str">
        <f>IF(データ入力!J46="","",データ入力!J46)</f>
        <v/>
      </c>
      <c r="G85" s="178" t="str">
        <f>IF(データ入力!H46="","",データ入力!H46)</f>
        <v/>
      </c>
    </row>
    <row r="86" spans="4:7" x14ac:dyDescent="0.2">
      <c r="D86" s="175">
        <f t="shared" si="1"/>
        <v>8.5</v>
      </c>
      <c r="E86" s="178" t="str">
        <f>IF(データ入力!I47="","",データ入力!I47)</f>
        <v/>
      </c>
      <c r="F86" s="251" t="str">
        <f>IF(データ入力!J47="","",データ入力!J47)</f>
        <v/>
      </c>
      <c r="G86" s="178" t="str">
        <f>IF(データ入力!H47="","",データ入力!H47)</f>
        <v/>
      </c>
    </row>
    <row r="87" spans="4:7" x14ac:dyDescent="0.2">
      <c r="D87" s="175">
        <f t="shared" si="1"/>
        <v>8.75</v>
      </c>
      <c r="E87" s="178" t="str">
        <f>IF(データ入力!I48="","",データ入力!I48)</f>
        <v/>
      </c>
      <c r="F87" s="251" t="str">
        <f>IF(データ入力!J48="","",データ入力!J48)</f>
        <v/>
      </c>
      <c r="G87" s="178" t="str">
        <f>IF(データ入力!H48="","",データ入力!H48)</f>
        <v/>
      </c>
    </row>
    <row r="88" spans="4:7" x14ac:dyDescent="0.2">
      <c r="D88" s="175">
        <f t="shared" si="1"/>
        <v>9</v>
      </c>
      <c r="E88" s="178" t="str">
        <f>IF(データ入力!I49="","",データ入力!I49)</f>
        <v/>
      </c>
      <c r="F88" s="251" t="str">
        <f>IF(データ入力!J49="","",データ入力!J49)</f>
        <v/>
      </c>
      <c r="G88" s="178" t="str">
        <f>IF(データ入力!H49="","",データ入力!H49)</f>
        <v/>
      </c>
    </row>
    <row r="89" spans="4:7" x14ac:dyDescent="0.2">
      <c r="D89" s="175">
        <f t="shared" si="1"/>
        <v>9.25</v>
      </c>
      <c r="E89" s="178" t="str">
        <f>IF(データ入力!I50="","",データ入力!I50)</f>
        <v/>
      </c>
      <c r="F89" s="251" t="str">
        <f>IF(データ入力!J50="","",データ入力!J50)</f>
        <v/>
      </c>
      <c r="G89" s="178" t="str">
        <f>IF(データ入力!H50="","",データ入力!H50)</f>
        <v/>
      </c>
    </row>
    <row r="90" spans="4:7" x14ac:dyDescent="0.2">
      <c r="D90" s="175">
        <f t="shared" si="1"/>
        <v>9.5</v>
      </c>
      <c r="E90" s="178" t="str">
        <f>IF(データ入力!I51="","",データ入力!I51)</f>
        <v/>
      </c>
      <c r="F90" s="251" t="str">
        <f>IF(データ入力!J51="","",データ入力!J51)</f>
        <v/>
      </c>
      <c r="G90" s="178" t="str">
        <f>IF(データ入力!H51="","",データ入力!H51)</f>
        <v/>
      </c>
    </row>
    <row r="91" spans="4:7" x14ac:dyDescent="0.2">
      <c r="D91" s="176">
        <f>CONCATENATE($I$13,$C15)*1</f>
        <v>0.25</v>
      </c>
      <c r="E91" s="177" t="str">
        <f>IF(データ入力!L14="","",データ入力!L14)</f>
        <v/>
      </c>
      <c r="F91" s="248" t="str">
        <f>IF(データ入力!M14="","",データ入力!M14)</f>
        <v/>
      </c>
      <c r="G91" s="177" t="str">
        <f>IF(データ入力!K14="","",データ入力!K14)</f>
        <v/>
      </c>
    </row>
    <row r="92" spans="4:7" x14ac:dyDescent="0.2">
      <c r="D92" s="176">
        <f t="shared" ref="D92:D128" si="2">CONCATENATE($I$13,$C16)*1</f>
        <v>0.5</v>
      </c>
      <c r="E92" s="177" t="str">
        <f>IF(データ入力!L15="","",データ入力!L15)</f>
        <v/>
      </c>
      <c r="F92" s="248" t="str">
        <f>IF(データ入力!M15="","",データ入力!M15)</f>
        <v/>
      </c>
      <c r="G92" s="177" t="str">
        <f>IF(データ入力!K15="","",データ入力!K15)</f>
        <v/>
      </c>
    </row>
    <row r="93" spans="4:7" x14ac:dyDescent="0.2">
      <c r="D93" s="176">
        <f t="shared" si="2"/>
        <v>0.75</v>
      </c>
      <c r="E93" s="177" t="str">
        <f>IF(データ入力!L16="","",データ入力!L16)</f>
        <v/>
      </c>
      <c r="F93" s="248" t="str">
        <f>IF(データ入力!M16="","",データ入力!M16)</f>
        <v/>
      </c>
      <c r="G93" s="177" t="str">
        <f>IF(データ入力!K16="","",データ入力!K16)</f>
        <v/>
      </c>
    </row>
    <row r="94" spans="4:7" x14ac:dyDescent="0.2">
      <c r="D94" s="176">
        <f t="shared" si="2"/>
        <v>1</v>
      </c>
      <c r="E94" s="177" t="str">
        <f>IF(データ入力!L17="","",データ入力!L17)</f>
        <v/>
      </c>
      <c r="F94" s="248" t="str">
        <f>IF(データ入力!M17="","",データ入力!M17)</f>
        <v/>
      </c>
      <c r="G94" s="177" t="str">
        <f>IF(データ入力!K17="","",データ入力!K17)</f>
        <v/>
      </c>
    </row>
    <row r="95" spans="4:7" x14ac:dyDescent="0.2">
      <c r="D95" s="176">
        <f t="shared" si="2"/>
        <v>1.25</v>
      </c>
      <c r="E95" s="177" t="str">
        <f>IF(データ入力!L18="","",データ入力!L18)</f>
        <v/>
      </c>
      <c r="F95" s="248" t="str">
        <f>IF(データ入力!M18="","",データ入力!M18)</f>
        <v/>
      </c>
      <c r="G95" s="177" t="str">
        <f>IF(データ入力!K18="","",データ入力!K18)</f>
        <v/>
      </c>
    </row>
    <row r="96" spans="4:7" x14ac:dyDescent="0.2">
      <c r="D96" s="176">
        <f t="shared" si="2"/>
        <v>1.5</v>
      </c>
      <c r="E96" s="177" t="str">
        <f>IF(データ入力!L19="","",データ入力!L19)</f>
        <v/>
      </c>
      <c r="F96" s="248" t="str">
        <f>IF(データ入力!M19="","",データ入力!M19)</f>
        <v/>
      </c>
      <c r="G96" s="177" t="str">
        <f>IF(データ入力!K19="","",データ入力!K19)</f>
        <v/>
      </c>
    </row>
    <row r="97" spans="4:7" x14ac:dyDescent="0.2">
      <c r="D97" s="176">
        <f t="shared" si="2"/>
        <v>1.75</v>
      </c>
      <c r="E97" s="177" t="str">
        <f>IF(データ入力!L20="","",データ入力!L20)</f>
        <v/>
      </c>
      <c r="F97" s="248" t="str">
        <f>IF(データ入力!M20="","",データ入力!M20)</f>
        <v/>
      </c>
      <c r="G97" s="177" t="str">
        <f>IF(データ入力!K20="","",データ入力!K20)</f>
        <v/>
      </c>
    </row>
    <row r="98" spans="4:7" x14ac:dyDescent="0.2">
      <c r="D98" s="176">
        <f t="shared" si="2"/>
        <v>2</v>
      </c>
      <c r="E98" s="177" t="str">
        <f>IF(データ入力!L21="","",データ入力!L21)</f>
        <v/>
      </c>
      <c r="F98" s="248" t="str">
        <f>IF(データ入力!M21="","",データ入力!M21)</f>
        <v/>
      </c>
      <c r="G98" s="177" t="str">
        <f>IF(データ入力!K21="","",データ入力!K21)</f>
        <v/>
      </c>
    </row>
    <row r="99" spans="4:7" x14ac:dyDescent="0.2">
      <c r="D99" s="176">
        <f t="shared" si="2"/>
        <v>2.25</v>
      </c>
      <c r="E99" s="177" t="str">
        <f>IF(データ入力!L22="","",データ入力!L22)</f>
        <v/>
      </c>
      <c r="F99" s="248" t="str">
        <f>IF(データ入力!M22="","",データ入力!M22)</f>
        <v/>
      </c>
      <c r="G99" s="177" t="str">
        <f>IF(データ入力!K22="","",データ入力!K22)</f>
        <v/>
      </c>
    </row>
    <row r="100" spans="4:7" x14ac:dyDescent="0.2">
      <c r="D100" s="176">
        <f t="shared" si="2"/>
        <v>2.5</v>
      </c>
      <c r="E100" s="177" t="str">
        <f>IF(データ入力!L23="","",データ入力!L23)</f>
        <v/>
      </c>
      <c r="F100" s="248" t="str">
        <f>IF(データ入力!M23="","",データ入力!M23)</f>
        <v/>
      </c>
      <c r="G100" s="177" t="str">
        <f>IF(データ入力!K23="","",データ入力!K23)</f>
        <v/>
      </c>
    </row>
    <row r="101" spans="4:7" x14ac:dyDescent="0.2">
      <c r="D101" s="176">
        <f t="shared" si="2"/>
        <v>2.75</v>
      </c>
      <c r="E101" s="177" t="str">
        <f>IF(データ入力!L24="","",データ入力!L24)</f>
        <v/>
      </c>
      <c r="F101" s="248" t="str">
        <f>IF(データ入力!M24="","",データ入力!M24)</f>
        <v/>
      </c>
      <c r="G101" s="177" t="str">
        <f>IF(データ入力!K24="","",データ入力!K24)</f>
        <v/>
      </c>
    </row>
    <row r="102" spans="4:7" x14ac:dyDescent="0.2">
      <c r="D102" s="176">
        <f t="shared" si="2"/>
        <v>3</v>
      </c>
      <c r="E102" s="177" t="str">
        <f>IF(データ入力!L25="","",データ入力!L25)</f>
        <v/>
      </c>
      <c r="F102" s="248" t="str">
        <f>IF(データ入力!M25="","",データ入力!M25)</f>
        <v/>
      </c>
      <c r="G102" s="177" t="str">
        <f>IF(データ入力!K25="","",データ入力!K25)</f>
        <v/>
      </c>
    </row>
    <row r="103" spans="4:7" x14ac:dyDescent="0.2">
      <c r="D103" s="176">
        <f t="shared" si="2"/>
        <v>3.25</v>
      </c>
      <c r="E103" s="177" t="str">
        <f>IF(データ入力!L26="","",データ入力!L26)</f>
        <v/>
      </c>
      <c r="F103" s="248" t="str">
        <f>IF(データ入力!M26="","",データ入力!M26)</f>
        <v/>
      </c>
      <c r="G103" s="177" t="str">
        <f>IF(データ入力!K26="","",データ入力!K26)</f>
        <v/>
      </c>
    </row>
    <row r="104" spans="4:7" x14ac:dyDescent="0.2">
      <c r="D104" s="176">
        <f t="shared" si="2"/>
        <v>3.5</v>
      </c>
      <c r="E104" s="177" t="str">
        <f>IF(データ入力!L27="","",データ入力!L27)</f>
        <v/>
      </c>
      <c r="F104" s="248" t="str">
        <f>IF(データ入力!M27="","",データ入力!M27)</f>
        <v/>
      </c>
      <c r="G104" s="177" t="str">
        <f>IF(データ入力!K27="","",データ入力!K27)</f>
        <v/>
      </c>
    </row>
    <row r="105" spans="4:7" x14ac:dyDescent="0.2">
      <c r="D105" s="176">
        <f t="shared" si="2"/>
        <v>3.75</v>
      </c>
      <c r="E105" s="177" t="str">
        <f>IF(データ入力!L28="","",データ入力!L28)</f>
        <v/>
      </c>
      <c r="F105" s="248" t="str">
        <f>IF(データ入力!M28="","",データ入力!M28)</f>
        <v/>
      </c>
      <c r="G105" s="177" t="str">
        <f>IF(データ入力!K28="","",データ入力!K28)</f>
        <v/>
      </c>
    </row>
    <row r="106" spans="4:7" x14ac:dyDescent="0.2">
      <c r="D106" s="176">
        <f t="shared" si="2"/>
        <v>4</v>
      </c>
      <c r="E106" s="177" t="str">
        <f>IF(データ入力!L29="","",データ入力!L29)</f>
        <v/>
      </c>
      <c r="F106" s="248" t="str">
        <f>IF(データ入力!M29="","",データ入力!M29)</f>
        <v/>
      </c>
      <c r="G106" s="177" t="str">
        <f>IF(データ入力!K29="","",データ入力!K29)</f>
        <v/>
      </c>
    </row>
    <row r="107" spans="4:7" x14ac:dyDescent="0.2">
      <c r="D107" s="176">
        <f t="shared" si="2"/>
        <v>4.25</v>
      </c>
      <c r="E107" s="177" t="str">
        <f>IF(データ入力!L30="","",データ入力!L30)</f>
        <v/>
      </c>
      <c r="F107" s="248" t="str">
        <f>IF(データ入力!M30="","",データ入力!M30)</f>
        <v/>
      </c>
      <c r="G107" s="177" t="str">
        <f>IF(データ入力!K30="","",データ入力!K30)</f>
        <v/>
      </c>
    </row>
    <row r="108" spans="4:7" x14ac:dyDescent="0.2">
      <c r="D108" s="176">
        <f t="shared" si="2"/>
        <v>4.5</v>
      </c>
      <c r="E108" s="177" t="str">
        <f>IF(データ入力!L31="","",データ入力!L31)</f>
        <v/>
      </c>
      <c r="F108" s="248" t="str">
        <f>IF(データ入力!M31="","",データ入力!M31)</f>
        <v/>
      </c>
      <c r="G108" s="177" t="str">
        <f>IF(データ入力!K31="","",データ入力!K31)</f>
        <v/>
      </c>
    </row>
    <row r="109" spans="4:7" x14ac:dyDescent="0.2">
      <c r="D109" s="176">
        <f t="shared" si="2"/>
        <v>4.75</v>
      </c>
      <c r="E109" s="177" t="str">
        <f>IF(データ入力!L32="","",データ入力!L32)</f>
        <v/>
      </c>
      <c r="F109" s="248" t="str">
        <f>IF(データ入力!M32="","",データ入力!M32)</f>
        <v/>
      </c>
      <c r="G109" s="177" t="str">
        <f>IF(データ入力!K32="","",データ入力!K32)</f>
        <v/>
      </c>
    </row>
    <row r="110" spans="4:7" x14ac:dyDescent="0.2">
      <c r="D110" s="176">
        <f t="shared" si="2"/>
        <v>5</v>
      </c>
      <c r="E110" s="177" t="str">
        <f>IF(データ入力!L33="","",データ入力!L33)</f>
        <v/>
      </c>
      <c r="F110" s="248" t="str">
        <f>IF(データ入力!M33="","",データ入力!M33)</f>
        <v/>
      </c>
      <c r="G110" s="177" t="str">
        <f>IF(データ入力!K33="","",データ入力!K33)</f>
        <v/>
      </c>
    </row>
    <row r="111" spans="4:7" x14ac:dyDescent="0.2">
      <c r="D111" s="176">
        <f t="shared" si="2"/>
        <v>5.25</v>
      </c>
      <c r="E111" s="177" t="str">
        <f>IF(データ入力!L34="","",データ入力!L34)</f>
        <v/>
      </c>
      <c r="F111" s="248" t="str">
        <f>IF(データ入力!M34="","",データ入力!M34)</f>
        <v/>
      </c>
      <c r="G111" s="177" t="str">
        <f>IF(データ入力!K34="","",データ入力!K34)</f>
        <v/>
      </c>
    </row>
    <row r="112" spans="4:7" x14ac:dyDescent="0.2">
      <c r="D112" s="176">
        <f t="shared" si="2"/>
        <v>5.5</v>
      </c>
      <c r="E112" s="177" t="str">
        <f>IF(データ入力!L35="","",データ入力!L35)</f>
        <v/>
      </c>
      <c r="F112" s="248" t="str">
        <f>IF(データ入力!M35="","",データ入力!M35)</f>
        <v/>
      </c>
      <c r="G112" s="177" t="str">
        <f>IF(データ入力!K35="","",データ入力!K35)</f>
        <v/>
      </c>
    </row>
    <row r="113" spans="4:7" x14ac:dyDescent="0.2">
      <c r="D113" s="176">
        <f t="shared" si="2"/>
        <v>5.75</v>
      </c>
      <c r="E113" s="177" t="str">
        <f>IF(データ入力!L36="","",データ入力!L36)</f>
        <v/>
      </c>
      <c r="F113" s="248" t="str">
        <f>IF(データ入力!M36="","",データ入力!M36)</f>
        <v/>
      </c>
      <c r="G113" s="177" t="str">
        <f>IF(データ入力!K36="","",データ入力!K36)</f>
        <v/>
      </c>
    </row>
    <row r="114" spans="4:7" x14ac:dyDescent="0.2">
      <c r="D114" s="176">
        <f t="shared" si="2"/>
        <v>6</v>
      </c>
      <c r="E114" s="177" t="str">
        <f>IF(データ入力!L37="","",データ入力!L37)</f>
        <v/>
      </c>
      <c r="F114" s="248" t="str">
        <f>IF(データ入力!M37="","",データ入力!M37)</f>
        <v/>
      </c>
      <c r="G114" s="177" t="str">
        <f>IF(データ入力!K37="","",データ入力!K37)</f>
        <v/>
      </c>
    </row>
    <row r="115" spans="4:7" x14ac:dyDescent="0.2">
      <c r="D115" s="176">
        <f t="shared" si="2"/>
        <v>6.25</v>
      </c>
      <c r="E115" s="177" t="str">
        <f>IF(データ入力!L38="","",データ入力!L38)</f>
        <v/>
      </c>
      <c r="F115" s="248" t="str">
        <f>IF(データ入力!M38="","",データ入力!M38)</f>
        <v/>
      </c>
      <c r="G115" s="177" t="str">
        <f>IF(データ入力!K38="","",データ入力!K38)</f>
        <v/>
      </c>
    </row>
    <row r="116" spans="4:7" x14ac:dyDescent="0.2">
      <c r="D116" s="176">
        <f t="shared" si="2"/>
        <v>6.5</v>
      </c>
      <c r="E116" s="177" t="str">
        <f>IF(データ入力!L39="","",データ入力!L39)</f>
        <v/>
      </c>
      <c r="F116" s="248" t="str">
        <f>IF(データ入力!M39="","",データ入力!M39)</f>
        <v/>
      </c>
      <c r="G116" s="177" t="str">
        <f>IF(データ入力!K39="","",データ入力!K39)</f>
        <v/>
      </c>
    </row>
    <row r="117" spans="4:7" x14ac:dyDescent="0.2">
      <c r="D117" s="176">
        <f t="shared" si="2"/>
        <v>6.75</v>
      </c>
      <c r="E117" s="177" t="str">
        <f>IF(データ入力!L40="","",データ入力!L40)</f>
        <v/>
      </c>
      <c r="F117" s="248" t="str">
        <f>IF(データ入力!M40="","",データ入力!M40)</f>
        <v/>
      </c>
      <c r="G117" s="177" t="str">
        <f>IF(データ入力!K40="","",データ入力!K40)</f>
        <v/>
      </c>
    </row>
    <row r="118" spans="4:7" x14ac:dyDescent="0.2">
      <c r="D118" s="176">
        <f t="shared" si="2"/>
        <v>7</v>
      </c>
      <c r="E118" s="177" t="str">
        <f>IF(データ入力!L41="","",データ入力!L41)</f>
        <v/>
      </c>
      <c r="F118" s="248" t="str">
        <f>IF(データ入力!M41="","",データ入力!M41)</f>
        <v/>
      </c>
      <c r="G118" s="177" t="str">
        <f>IF(データ入力!K41="","",データ入力!K41)</f>
        <v/>
      </c>
    </row>
    <row r="119" spans="4:7" x14ac:dyDescent="0.2">
      <c r="D119" s="176">
        <f t="shared" si="2"/>
        <v>7.25</v>
      </c>
      <c r="E119" s="177" t="str">
        <f>IF(データ入力!L42="","",データ入力!L42)</f>
        <v/>
      </c>
      <c r="F119" s="248" t="str">
        <f>IF(データ入力!M42="","",データ入力!M42)</f>
        <v/>
      </c>
      <c r="G119" s="177" t="str">
        <f>IF(データ入力!K42="","",データ入力!K42)</f>
        <v/>
      </c>
    </row>
    <row r="120" spans="4:7" x14ac:dyDescent="0.2">
      <c r="D120" s="176">
        <f t="shared" si="2"/>
        <v>7.5</v>
      </c>
      <c r="E120" s="177" t="str">
        <f>IF(データ入力!L43="","",データ入力!L43)</f>
        <v/>
      </c>
      <c r="F120" s="248" t="str">
        <f>IF(データ入力!M43="","",データ入力!M43)</f>
        <v/>
      </c>
      <c r="G120" s="177" t="str">
        <f>IF(データ入力!K43="","",データ入力!K43)</f>
        <v/>
      </c>
    </row>
    <row r="121" spans="4:7" x14ac:dyDescent="0.2">
      <c r="D121" s="176">
        <f t="shared" si="2"/>
        <v>7.75</v>
      </c>
      <c r="E121" s="177" t="str">
        <f>IF(データ入力!L44="","",データ入力!L44)</f>
        <v/>
      </c>
      <c r="F121" s="248" t="str">
        <f>IF(データ入力!M44="","",データ入力!M44)</f>
        <v/>
      </c>
      <c r="G121" s="177" t="str">
        <f>IF(データ入力!K44="","",データ入力!K44)</f>
        <v/>
      </c>
    </row>
    <row r="122" spans="4:7" x14ac:dyDescent="0.2">
      <c r="D122" s="176">
        <f t="shared" si="2"/>
        <v>8</v>
      </c>
      <c r="E122" s="177" t="str">
        <f>IF(データ入力!L45="","",データ入力!L45)</f>
        <v/>
      </c>
      <c r="F122" s="248" t="str">
        <f>IF(データ入力!M45="","",データ入力!M45)</f>
        <v/>
      </c>
      <c r="G122" s="177" t="str">
        <f>IF(データ入力!K45="","",データ入力!K45)</f>
        <v/>
      </c>
    </row>
    <row r="123" spans="4:7" x14ac:dyDescent="0.2">
      <c r="D123" s="176">
        <f t="shared" si="2"/>
        <v>8.25</v>
      </c>
      <c r="E123" s="177" t="str">
        <f>IF(データ入力!L46="","",データ入力!L46)</f>
        <v/>
      </c>
      <c r="F123" s="248" t="str">
        <f>IF(データ入力!M46="","",データ入力!M46)</f>
        <v/>
      </c>
      <c r="G123" s="177" t="str">
        <f>IF(データ入力!K46="","",データ入力!K46)</f>
        <v/>
      </c>
    </row>
    <row r="124" spans="4:7" x14ac:dyDescent="0.2">
      <c r="D124" s="176">
        <f t="shared" si="2"/>
        <v>8.5</v>
      </c>
      <c r="E124" s="177" t="str">
        <f>IF(データ入力!L47="","",データ入力!L47)</f>
        <v/>
      </c>
      <c r="F124" s="248" t="str">
        <f>IF(データ入力!M47="","",データ入力!M47)</f>
        <v/>
      </c>
      <c r="G124" s="177" t="str">
        <f>IF(データ入力!K47="","",データ入力!K47)</f>
        <v/>
      </c>
    </row>
    <row r="125" spans="4:7" x14ac:dyDescent="0.2">
      <c r="D125" s="176">
        <f t="shared" si="2"/>
        <v>8.75</v>
      </c>
      <c r="E125" s="177" t="str">
        <f>IF(データ入力!L48="","",データ入力!L48)</f>
        <v/>
      </c>
      <c r="F125" s="248" t="str">
        <f>IF(データ入力!M48="","",データ入力!M48)</f>
        <v/>
      </c>
      <c r="G125" s="177" t="str">
        <f>IF(データ入力!K48="","",データ入力!K48)</f>
        <v/>
      </c>
    </row>
    <row r="126" spans="4:7" x14ac:dyDescent="0.2">
      <c r="D126" s="176">
        <f t="shared" si="2"/>
        <v>9</v>
      </c>
      <c r="E126" s="177" t="str">
        <f>IF(データ入力!L49="","",データ入力!L49)</f>
        <v/>
      </c>
      <c r="F126" s="248" t="str">
        <f>IF(データ入力!M49="","",データ入力!M49)</f>
        <v/>
      </c>
      <c r="G126" s="177" t="str">
        <f>IF(データ入力!K49="","",データ入力!K49)</f>
        <v/>
      </c>
    </row>
    <row r="127" spans="4:7" x14ac:dyDescent="0.2">
      <c r="D127" s="176">
        <f t="shared" si="2"/>
        <v>9.25</v>
      </c>
      <c r="E127" s="177" t="str">
        <f>IF(データ入力!L50="","",データ入力!L50)</f>
        <v/>
      </c>
      <c r="F127" s="248" t="str">
        <f>IF(データ入力!M50="","",データ入力!M50)</f>
        <v/>
      </c>
      <c r="G127" s="177" t="str">
        <f>IF(データ入力!K50="","",データ入力!K50)</f>
        <v/>
      </c>
    </row>
    <row r="128" spans="4:7" x14ac:dyDescent="0.2">
      <c r="D128" s="176">
        <f t="shared" si="2"/>
        <v>9.5</v>
      </c>
      <c r="E128" s="177" t="str">
        <f>IF(データ入力!L51="","",データ入力!L51)</f>
        <v/>
      </c>
      <c r="F128" s="248" t="str">
        <f>IF(データ入力!M51="","",データ入力!M51)</f>
        <v/>
      </c>
      <c r="G128" s="177" t="str">
        <f>IF(データ入力!K51="","",データ入力!K51)</f>
        <v/>
      </c>
    </row>
    <row r="129" spans="4:7" x14ac:dyDescent="0.2">
      <c r="D129" s="175">
        <f>CONCATENATE($K$13,$C15)*1</f>
        <v>0.25</v>
      </c>
      <c r="E129" s="178" t="str">
        <f>IF(データ入力!O14="","",データ入力!O14)</f>
        <v/>
      </c>
      <c r="F129" s="252" t="str">
        <f>IF(データ入力!P14="","",データ入力!P14)</f>
        <v/>
      </c>
      <c r="G129" s="178" t="str">
        <f>IF(データ入力!N14="","",データ入力!N14)</f>
        <v/>
      </c>
    </row>
    <row r="130" spans="4:7" x14ac:dyDescent="0.2">
      <c r="D130" s="175">
        <f t="shared" ref="D130:D166" si="3">CONCATENATE($K$13,$C16)*1</f>
        <v>0.5</v>
      </c>
      <c r="E130" s="178" t="str">
        <f>IF(データ入力!O15="","",データ入力!O15)</f>
        <v/>
      </c>
      <c r="F130" s="252" t="str">
        <f>IF(データ入力!P15="","",データ入力!P15)</f>
        <v/>
      </c>
      <c r="G130" s="178" t="str">
        <f>IF(データ入力!N15="","",データ入力!N15)</f>
        <v/>
      </c>
    </row>
    <row r="131" spans="4:7" x14ac:dyDescent="0.2">
      <c r="D131" s="175">
        <f t="shared" si="3"/>
        <v>0.75</v>
      </c>
      <c r="E131" s="178" t="str">
        <f>IF(データ入力!O16="","",データ入力!O16)</f>
        <v/>
      </c>
      <c r="F131" s="252" t="str">
        <f>IF(データ入力!P16="","",データ入力!P16)</f>
        <v/>
      </c>
      <c r="G131" s="178" t="str">
        <f>IF(データ入力!N16="","",データ入力!N16)</f>
        <v/>
      </c>
    </row>
    <row r="132" spans="4:7" x14ac:dyDescent="0.2">
      <c r="D132" s="175">
        <f t="shared" si="3"/>
        <v>1</v>
      </c>
      <c r="E132" s="178" t="str">
        <f>IF(データ入力!O17="","",データ入力!O17)</f>
        <v/>
      </c>
      <c r="F132" s="252" t="str">
        <f>IF(データ入力!P17="","",データ入力!P17)</f>
        <v/>
      </c>
      <c r="G132" s="178" t="str">
        <f>IF(データ入力!N17="","",データ入力!N17)</f>
        <v/>
      </c>
    </row>
    <row r="133" spans="4:7" x14ac:dyDescent="0.2">
      <c r="D133" s="175">
        <f t="shared" si="3"/>
        <v>1.25</v>
      </c>
      <c r="E133" s="178" t="str">
        <f>IF(データ入力!O18="","",データ入力!O18)</f>
        <v/>
      </c>
      <c r="F133" s="252" t="str">
        <f>IF(データ入力!P18="","",データ入力!P18)</f>
        <v/>
      </c>
      <c r="G133" s="178" t="str">
        <f>IF(データ入力!N18="","",データ入力!N18)</f>
        <v/>
      </c>
    </row>
    <row r="134" spans="4:7" x14ac:dyDescent="0.2">
      <c r="D134" s="175">
        <f t="shared" si="3"/>
        <v>1.5</v>
      </c>
      <c r="E134" s="178" t="str">
        <f>IF(データ入力!O19="","",データ入力!O19)</f>
        <v/>
      </c>
      <c r="F134" s="252" t="str">
        <f>IF(データ入力!P19="","",データ入力!P19)</f>
        <v/>
      </c>
      <c r="G134" s="178" t="str">
        <f>IF(データ入力!N19="","",データ入力!N19)</f>
        <v/>
      </c>
    </row>
    <row r="135" spans="4:7" x14ac:dyDescent="0.2">
      <c r="D135" s="175">
        <f t="shared" si="3"/>
        <v>1.75</v>
      </c>
      <c r="E135" s="178" t="str">
        <f>IF(データ入力!O20="","",データ入力!O20)</f>
        <v/>
      </c>
      <c r="F135" s="252" t="str">
        <f>IF(データ入力!P20="","",データ入力!P20)</f>
        <v/>
      </c>
      <c r="G135" s="178" t="str">
        <f>IF(データ入力!N20="","",データ入力!N20)</f>
        <v/>
      </c>
    </row>
    <row r="136" spans="4:7" x14ac:dyDescent="0.2">
      <c r="D136" s="175">
        <f t="shared" si="3"/>
        <v>2</v>
      </c>
      <c r="E136" s="178" t="str">
        <f>IF(データ入力!O21="","",データ入力!O21)</f>
        <v/>
      </c>
      <c r="F136" s="252" t="str">
        <f>IF(データ入力!P21="","",データ入力!P21)</f>
        <v/>
      </c>
      <c r="G136" s="178" t="str">
        <f>IF(データ入力!N21="","",データ入力!N21)</f>
        <v/>
      </c>
    </row>
    <row r="137" spans="4:7" x14ac:dyDescent="0.2">
      <c r="D137" s="175">
        <f t="shared" si="3"/>
        <v>2.25</v>
      </c>
      <c r="E137" s="178" t="str">
        <f>IF(データ入力!O22="","",データ入力!O22)</f>
        <v/>
      </c>
      <c r="F137" s="252" t="str">
        <f>IF(データ入力!P22="","",データ入力!P22)</f>
        <v/>
      </c>
      <c r="G137" s="178" t="str">
        <f>IF(データ入力!N22="","",データ入力!N22)</f>
        <v/>
      </c>
    </row>
    <row r="138" spans="4:7" x14ac:dyDescent="0.2">
      <c r="D138" s="175">
        <f t="shared" si="3"/>
        <v>2.5</v>
      </c>
      <c r="E138" s="178" t="str">
        <f>IF(データ入力!O23="","",データ入力!O23)</f>
        <v/>
      </c>
      <c r="F138" s="252" t="str">
        <f>IF(データ入力!P23="","",データ入力!P23)</f>
        <v/>
      </c>
      <c r="G138" s="178" t="str">
        <f>IF(データ入力!N23="","",データ入力!N23)</f>
        <v/>
      </c>
    </row>
    <row r="139" spans="4:7" x14ac:dyDescent="0.2">
      <c r="D139" s="175">
        <f t="shared" si="3"/>
        <v>2.75</v>
      </c>
      <c r="E139" s="178" t="str">
        <f>IF(データ入力!O24="","",データ入力!O24)</f>
        <v/>
      </c>
      <c r="F139" s="252" t="str">
        <f>IF(データ入力!P24="","",データ入力!P24)</f>
        <v/>
      </c>
      <c r="G139" s="178" t="str">
        <f>IF(データ入力!N24="","",データ入力!N24)</f>
        <v/>
      </c>
    </row>
    <row r="140" spans="4:7" x14ac:dyDescent="0.2">
      <c r="D140" s="175">
        <f t="shared" si="3"/>
        <v>3</v>
      </c>
      <c r="E140" s="178" t="str">
        <f>IF(データ入力!O25="","",データ入力!O25)</f>
        <v/>
      </c>
      <c r="F140" s="252" t="str">
        <f>IF(データ入力!P25="","",データ入力!P25)</f>
        <v/>
      </c>
      <c r="G140" s="178" t="str">
        <f>IF(データ入力!N25="","",データ入力!N25)</f>
        <v/>
      </c>
    </row>
    <row r="141" spans="4:7" x14ac:dyDescent="0.2">
      <c r="D141" s="175">
        <f t="shared" si="3"/>
        <v>3.25</v>
      </c>
      <c r="E141" s="178" t="str">
        <f>IF(データ入力!O26="","",データ入力!O26)</f>
        <v/>
      </c>
      <c r="F141" s="252" t="str">
        <f>IF(データ入力!P26="","",データ入力!P26)</f>
        <v/>
      </c>
      <c r="G141" s="178" t="str">
        <f>IF(データ入力!N26="","",データ入力!N26)</f>
        <v/>
      </c>
    </row>
    <row r="142" spans="4:7" x14ac:dyDescent="0.2">
      <c r="D142" s="175">
        <f t="shared" si="3"/>
        <v>3.5</v>
      </c>
      <c r="E142" s="178" t="str">
        <f>IF(データ入力!O27="","",データ入力!O27)</f>
        <v/>
      </c>
      <c r="F142" s="252" t="str">
        <f>IF(データ入力!P27="","",データ入力!P27)</f>
        <v/>
      </c>
      <c r="G142" s="178" t="str">
        <f>IF(データ入力!N27="","",データ入力!N27)</f>
        <v/>
      </c>
    </row>
    <row r="143" spans="4:7" x14ac:dyDescent="0.2">
      <c r="D143" s="175">
        <f t="shared" si="3"/>
        <v>3.75</v>
      </c>
      <c r="E143" s="178" t="str">
        <f>IF(データ入力!O28="","",データ入力!O28)</f>
        <v/>
      </c>
      <c r="F143" s="252" t="str">
        <f>IF(データ入力!P28="","",データ入力!P28)</f>
        <v/>
      </c>
      <c r="G143" s="178" t="str">
        <f>IF(データ入力!N28="","",データ入力!N28)</f>
        <v/>
      </c>
    </row>
    <row r="144" spans="4:7" x14ac:dyDescent="0.2">
      <c r="D144" s="175">
        <f t="shared" si="3"/>
        <v>4</v>
      </c>
      <c r="E144" s="178" t="str">
        <f>IF(データ入力!O29="","",データ入力!O29)</f>
        <v/>
      </c>
      <c r="F144" s="252" t="str">
        <f>IF(データ入力!P29="","",データ入力!P29)</f>
        <v/>
      </c>
      <c r="G144" s="178" t="str">
        <f>IF(データ入力!N29="","",データ入力!N29)</f>
        <v/>
      </c>
    </row>
    <row r="145" spans="4:7" x14ac:dyDescent="0.2">
      <c r="D145" s="175">
        <f t="shared" si="3"/>
        <v>4.25</v>
      </c>
      <c r="E145" s="178" t="str">
        <f>IF(データ入力!O30="","",データ入力!O30)</f>
        <v/>
      </c>
      <c r="F145" s="252" t="str">
        <f>IF(データ入力!P30="","",データ入力!P30)</f>
        <v/>
      </c>
      <c r="G145" s="178" t="str">
        <f>IF(データ入力!N30="","",データ入力!N30)</f>
        <v/>
      </c>
    </row>
    <row r="146" spans="4:7" x14ac:dyDescent="0.2">
      <c r="D146" s="175">
        <f t="shared" si="3"/>
        <v>4.5</v>
      </c>
      <c r="E146" s="178" t="str">
        <f>IF(データ入力!O31="","",データ入力!O31)</f>
        <v/>
      </c>
      <c r="F146" s="252" t="str">
        <f>IF(データ入力!P31="","",データ入力!P31)</f>
        <v/>
      </c>
      <c r="G146" s="178" t="str">
        <f>IF(データ入力!N31="","",データ入力!N31)</f>
        <v/>
      </c>
    </row>
    <row r="147" spans="4:7" x14ac:dyDescent="0.2">
      <c r="D147" s="175">
        <f t="shared" si="3"/>
        <v>4.75</v>
      </c>
      <c r="E147" s="178" t="str">
        <f>IF(データ入力!O32="","",データ入力!O32)</f>
        <v/>
      </c>
      <c r="F147" s="252" t="str">
        <f>IF(データ入力!P32="","",データ入力!P32)</f>
        <v/>
      </c>
      <c r="G147" s="178" t="str">
        <f>IF(データ入力!N32="","",データ入力!N32)</f>
        <v/>
      </c>
    </row>
    <row r="148" spans="4:7" x14ac:dyDescent="0.2">
      <c r="D148" s="175">
        <f t="shared" si="3"/>
        <v>5</v>
      </c>
      <c r="E148" s="178" t="str">
        <f>IF(データ入力!O33="","",データ入力!O33)</f>
        <v/>
      </c>
      <c r="F148" s="252" t="str">
        <f>IF(データ入力!P33="","",データ入力!P33)</f>
        <v/>
      </c>
      <c r="G148" s="178" t="str">
        <f>IF(データ入力!N33="","",データ入力!N33)</f>
        <v/>
      </c>
    </row>
    <row r="149" spans="4:7" x14ac:dyDescent="0.2">
      <c r="D149" s="175">
        <f t="shared" si="3"/>
        <v>5.25</v>
      </c>
      <c r="E149" s="178" t="str">
        <f>IF(データ入力!O34="","",データ入力!O34)</f>
        <v/>
      </c>
      <c r="F149" s="252" t="str">
        <f>IF(データ入力!P34="","",データ入力!P34)</f>
        <v/>
      </c>
      <c r="G149" s="178" t="str">
        <f>IF(データ入力!N34="","",データ入力!N34)</f>
        <v/>
      </c>
    </row>
    <row r="150" spans="4:7" x14ac:dyDescent="0.2">
      <c r="D150" s="175">
        <f t="shared" si="3"/>
        <v>5.5</v>
      </c>
      <c r="E150" s="178" t="str">
        <f>IF(データ入力!O35="","",データ入力!O35)</f>
        <v/>
      </c>
      <c r="F150" s="252" t="str">
        <f>IF(データ入力!P35="","",データ入力!P35)</f>
        <v/>
      </c>
      <c r="G150" s="178" t="str">
        <f>IF(データ入力!N35="","",データ入力!N35)</f>
        <v/>
      </c>
    </row>
    <row r="151" spans="4:7" x14ac:dyDescent="0.2">
      <c r="D151" s="175">
        <f t="shared" si="3"/>
        <v>5.75</v>
      </c>
      <c r="E151" s="178" t="str">
        <f>IF(データ入力!O36="","",データ入力!O36)</f>
        <v/>
      </c>
      <c r="F151" s="252" t="str">
        <f>IF(データ入力!P36="","",データ入力!P36)</f>
        <v/>
      </c>
      <c r="G151" s="178" t="str">
        <f>IF(データ入力!N36="","",データ入力!N36)</f>
        <v/>
      </c>
    </row>
    <row r="152" spans="4:7" x14ac:dyDescent="0.2">
      <c r="D152" s="175">
        <f t="shared" si="3"/>
        <v>6</v>
      </c>
      <c r="E152" s="178" t="str">
        <f>IF(データ入力!O37="","",データ入力!O37)</f>
        <v/>
      </c>
      <c r="F152" s="252" t="str">
        <f>IF(データ入力!P37="","",データ入力!P37)</f>
        <v/>
      </c>
      <c r="G152" s="178" t="str">
        <f>IF(データ入力!N37="","",データ入力!N37)</f>
        <v/>
      </c>
    </row>
    <row r="153" spans="4:7" x14ac:dyDescent="0.2">
      <c r="D153" s="175">
        <f t="shared" si="3"/>
        <v>6.25</v>
      </c>
      <c r="E153" s="178" t="str">
        <f>IF(データ入力!O38="","",データ入力!O38)</f>
        <v/>
      </c>
      <c r="F153" s="252" t="str">
        <f>IF(データ入力!P38="","",データ入力!P38)</f>
        <v/>
      </c>
      <c r="G153" s="178" t="str">
        <f>IF(データ入力!N38="","",データ入力!N38)</f>
        <v/>
      </c>
    </row>
    <row r="154" spans="4:7" x14ac:dyDescent="0.2">
      <c r="D154" s="175">
        <f t="shared" si="3"/>
        <v>6.5</v>
      </c>
      <c r="E154" s="178" t="str">
        <f>IF(データ入力!O39="","",データ入力!O39)</f>
        <v/>
      </c>
      <c r="F154" s="252" t="str">
        <f>IF(データ入力!P39="","",データ入力!P39)</f>
        <v/>
      </c>
      <c r="G154" s="178" t="str">
        <f>IF(データ入力!N39="","",データ入力!N39)</f>
        <v/>
      </c>
    </row>
    <row r="155" spans="4:7" x14ac:dyDescent="0.2">
      <c r="D155" s="175">
        <f t="shared" si="3"/>
        <v>6.75</v>
      </c>
      <c r="E155" s="178" t="str">
        <f>IF(データ入力!O40="","",データ入力!O40)</f>
        <v/>
      </c>
      <c r="F155" s="252" t="str">
        <f>IF(データ入力!P40="","",データ入力!P40)</f>
        <v/>
      </c>
      <c r="G155" s="178" t="str">
        <f>IF(データ入力!N40="","",データ入力!N40)</f>
        <v/>
      </c>
    </row>
    <row r="156" spans="4:7" x14ac:dyDescent="0.2">
      <c r="D156" s="175">
        <f t="shared" si="3"/>
        <v>7</v>
      </c>
      <c r="E156" s="178" t="str">
        <f>IF(データ入力!O41="","",データ入力!O41)</f>
        <v/>
      </c>
      <c r="F156" s="252" t="str">
        <f>IF(データ入力!P41="","",データ入力!P41)</f>
        <v/>
      </c>
      <c r="G156" s="178" t="str">
        <f>IF(データ入力!N41="","",データ入力!N41)</f>
        <v/>
      </c>
    </row>
    <row r="157" spans="4:7" x14ac:dyDescent="0.2">
      <c r="D157" s="175">
        <f t="shared" si="3"/>
        <v>7.25</v>
      </c>
      <c r="E157" s="178" t="str">
        <f>IF(データ入力!O42="","",データ入力!O42)</f>
        <v/>
      </c>
      <c r="F157" s="252" t="str">
        <f>IF(データ入力!P42="","",データ入力!P42)</f>
        <v/>
      </c>
      <c r="G157" s="178" t="str">
        <f>IF(データ入力!N42="","",データ入力!N42)</f>
        <v/>
      </c>
    </row>
    <row r="158" spans="4:7" x14ac:dyDescent="0.2">
      <c r="D158" s="175">
        <f t="shared" si="3"/>
        <v>7.5</v>
      </c>
      <c r="E158" s="178" t="str">
        <f>IF(データ入力!O43="","",データ入力!O43)</f>
        <v/>
      </c>
      <c r="F158" s="252" t="str">
        <f>IF(データ入力!P43="","",データ入力!P43)</f>
        <v/>
      </c>
      <c r="G158" s="178" t="str">
        <f>IF(データ入力!N43="","",データ入力!N43)</f>
        <v/>
      </c>
    </row>
    <row r="159" spans="4:7" x14ac:dyDescent="0.2">
      <c r="D159" s="175">
        <f t="shared" si="3"/>
        <v>7.75</v>
      </c>
      <c r="E159" s="178" t="str">
        <f>IF(データ入力!O44="","",データ入力!O44)</f>
        <v/>
      </c>
      <c r="F159" s="252" t="str">
        <f>IF(データ入力!P44="","",データ入力!P44)</f>
        <v/>
      </c>
      <c r="G159" s="178" t="str">
        <f>IF(データ入力!N44="","",データ入力!N44)</f>
        <v/>
      </c>
    </row>
    <row r="160" spans="4:7" x14ac:dyDescent="0.2">
      <c r="D160" s="175">
        <f t="shared" si="3"/>
        <v>8</v>
      </c>
      <c r="E160" s="178" t="str">
        <f>IF(データ入力!O45="","",データ入力!O45)</f>
        <v/>
      </c>
      <c r="F160" s="252" t="str">
        <f>IF(データ入力!P45="","",データ入力!P45)</f>
        <v/>
      </c>
      <c r="G160" s="178" t="str">
        <f>IF(データ入力!N45="","",データ入力!N45)</f>
        <v/>
      </c>
    </row>
    <row r="161" spans="4:7" x14ac:dyDescent="0.2">
      <c r="D161" s="175">
        <f t="shared" si="3"/>
        <v>8.25</v>
      </c>
      <c r="E161" s="178" t="str">
        <f>IF(データ入力!O46="","",データ入力!O46)</f>
        <v/>
      </c>
      <c r="F161" s="252" t="str">
        <f>IF(データ入力!P46="","",データ入力!P46)</f>
        <v/>
      </c>
      <c r="G161" s="178" t="str">
        <f>IF(データ入力!N46="","",データ入力!N46)</f>
        <v/>
      </c>
    </row>
    <row r="162" spans="4:7" x14ac:dyDescent="0.2">
      <c r="D162" s="175">
        <f t="shared" si="3"/>
        <v>8.5</v>
      </c>
      <c r="E162" s="178" t="str">
        <f>IF(データ入力!O47="","",データ入力!O47)</f>
        <v/>
      </c>
      <c r="F162" s="252" t="str">
        <f>IF(データ入力!P47="","",データ入力!P47)</f>
        <v/>
      </c>
      <c r="G162" s="178" t="str">
        <f>IF(データ入力!N47="","",データ入力!N47)</f>
        <v/>
      </c>
    </row>
    <row r="163" spans="4:7" x14ac:dyDescent="0.2">
      <c r="D163" s="175">
        <f t="shared" si="3"/>
        <v>8.75</v>
      </c>
      <c r="E163" s="178" t="str">
        <f>IF(データ入力!O48="","",データ入力!O48)</f>
        <v/>
      </c>
      <c r="F163" s="252" t="str">
        <f>IF(データ入力!P48="","",データ入力!P48)</f>
        <v/>
      </c>
      <c r="G163" s="178" t="str">
        <f>IF(データ入力!N48="","",データ入力!N48)</f>
        <v/>
      </c>
    </row>
    <row r="164" spans="4:7" x14ac:dyDescent="0.2">
      <c r="D164" s="175">
        <f t="shared" si="3"/>
        <v>9</v>
      </c>
      <c r="E164" s="178" t="str">
        <f>IF(データ入力!O49="","",データ入力!O49)</f>
        <v/>
      </c>
      <c r="F164" s="252" t="str">
        <f>IF(データ入力!P49="","",データ入力!P49)</f>
        <v/>
      </c>
      <c r="G164" s="178" t="str">
        <f>IF(データ入力!N49="","",データ入力!N49)</f>
        <v/>
      </c>
    </row>
    <row r="165" spans="4:7" x14ac:dyDescent="0.2">
      <c r="D165" s="175">
        <f t="shared" si="3"/>
        <v>9.25</v>
      </c>
      <c r="E165" s="178" t="str">
        <f>IF(データ入力!O50="","",データ入力!O50)</f>
        <v/>
      </c>
      <c r="F165" s="252" t="str">
        <f>IF(データ入力!P50="","",データ入力!P50)</f>
        <v/>
      </c>
      <c r="G165" s="178" t="str">
        <f>IF(データ入力!N50="","",データ入力!N50)</f>
        <v/>
      </c>
    </row>
    <row r="166" spans="4:7" x14ac:dyDescent="0.2">
      <c r="D166" s="175">
        <f t="shared" si="3"/>
        <v>9.5</v>
      </c>
      <c r="E166" s="178" t="str">
        <f>IF(データ入力!O51="","",データ入力!O51)</f>
        <v/>
      </c>
      <c r="F166" s="252" t="str">
        <f>IF(データ入力!P51="","",データ入力!P51)</f>
        <v/>
      </c>
      <c r="G166" s="178" t="str">
        <f>IF(データ入力!N51="","",データ入力!N51)</f>
        <v/>
      </c>
    </row>
    <row r="167" spans="4:7" x14ac:dyDescent="0.2">
      <c r="D167" s="176">
        <f>CONCATENATE($M$13,$C15)*1</f>
        <v>0.25</v>
      </c>
      <c r="E167" s="177" t="str">
        <f>IF(データ入力!R14="","",データ入力!R14)</f>
        <v/>
      </c>
      <c r="F167" s="248" t="str">
        <f>IF(データ入力!S14="","",データ入力!S14)</f>
        <v/>
      </c>
      <c r="G167" s="177" t="str">
        <f>IF(データ入力!Q14="","",データ入力!Q14)</f>
        <v/>
      </c>
    </row>
    <row r="168" spans="4:7" x14ac:dyDescent="0.2">
      <c r="D168" s="176">
        <f t="shared" ref="D168:D204" si="4">CONCATENATE($M$13,$C16)*1</f>
        <v>0.5</v>
      </c>
      <c r="E168" s="177" t="str">
        <f>IF(データ入力!R15="","",データ入力!R15)</f>
        <v/>
      </c>
      <c r="F168" s="248" t="str">
        <f>IF(データ入力!S15="","",データ入力!S15)</f>
        <v/>
      </c>
      <c r="G168" s="177" t="str">
        <f>IF(データ入力!Q15="","",データ入力!Q15)</f>
        <v/>
      </c>
    </row>
    <row r="169" spans="4:7" x14ac:dyDescent="0.2">
      <c r="D169" s="176">
        <f t="shared" si="4"/>
        <v>0.75</v>
      </c>
      <c r="E169" s="177" t="str">
        <f>IF(データ入力!R16="","",データ入力!R16)</f>
        <v/>
      </c>
      <c r="F169" s="248" t="str">
        <f>IF(データ入力!S16="","",データ入力!S16)</f>
        <v/>
      </c>
      <c r="G169" s="177" t="str">
        <f>IF(データ入力!Q16="","",データ入力!Q16)</f>
        <v/>
      </c>
    </row>
    <row r="170" spans="4:7" x14ac:dyDescent="0.2">
      <c r="D170" s="176">
        <f t="shared" si="4"/>
        <v>1</v>
      </c>
      <c r="E170" s="177" t="str">
        <f>IF(データ入力!R17="","",データ入力!R17)</f>
        <v/>
      </c>
      <c r="F170" s="248" t="str">
        <f>IF(データ入力!S17="","",データ入力!S17)</f>
        <v/>
      </c>
      <c r="G170" s="177" t="str">
        <f>IF(データ入力!Q17="","",データ入力!Q17)</f>
        <v/>
      </c>
    </row>
    <row r="171" spans="4:7" x14ac:dyDescent="0.2">
      <c r="D171" s="176">
        <f t="shared" si="4"/>
        <v>1.25</v>
      </c>
      <c r="E171" s="177" t="str">
        <f>IF(データ入力!R18="","",データ入力!R18)</f>
        <v/>
      </c>
      <c r="F171" s="248" t="str">
        <f>IF(データ入力!S18="","",データ入力!S18)</f>
        <v/>
      </c>
      <c r="G171" s="177" t="str">
        <f>IF(データ入力!Q18="","",データ入力!Q18)</f>
        <v/>
      </c>
    </row>
    <row r="172" spans="4:7" x14ac:dyDescent="0.2">
      <c r="D172" s="176">
        <f t="shared" si="4"/>
        <v>1.5</v>
      </c>
      <c r="E172" s="177" t="str">
        <f>IF(データ入力!R19="","",データ入力!R19)</f>
        <v/>
      </c>
      <c r="F172" s="248" t="str">
        <f>IF(データ入力!S19="","",データ入力!S19)</f>
        <v/>
      </c>
      <c r="G172" s="177" t="str">
        <f>IF(データ入力!Q19="","",データ入力!Q19)</f>
        <v/>
      </c>
    </row>
    <row r="173" spans="4:7" x14ac:dyDescent="0.2">
      <c r="D173" s="176">
        <f t="shared" si="4"/>
        <v>1.75</v>
      </c>
      <c r="E173" s="177" t="str">
        <f>IF(データ入力!R20="","",データ入力!R20)</f>
        <v/>
      </c>
      <c r="F173" s="248" t="str">
        <f>IF(データ入力!S20="","",データ入力!S20)</f>
        <v/>
      </c>
      <c r="G173" s="177" t="str">
        <f>IF(データ入力!Q20="","",データ入力!Q20)</f>
        <v/>
      </c>
    </row>
    <row r="174" spans="4:7" x14ac:dyDescent="0.2">
      <c r="D174" s="176">
        <f t="shared" si="4"/>
        <v>2</v>
      </c>
      <c r="E174" s="177" t="str">
        <f>IF(データ入力!R21="","",データ入力!R21)</f>
        <v/>
      </c>
      <c r="F174" s="248" t="str">
        <f>IF(データ入力!S21="","",データ入力!S21)</f>
        <v/>
      </c>
      <c r="G174" s="177" t="str">
        <f>IF(データ入力!Q21="","",データ入力!Q21)</f>
        <v/>
      </c>
    </row>
    <row r="175" spans="4:7" x14ac:dyDescent="0.2">
      <c r="D175" s="176">
        <f t="shared" si="4"/>
        <v>2.25</v>
      </c>
      <c r="E175" s="177" t="str">
        <f>IF(データ入力!R22="","",データ入力!R22)</f>
        <v/>
      </c>
      <c r="F175" s="248" t="str">
        <f>IF(データ入力!S22="","",データ入力!S22)</f>
        <v/>
      </c>
      <c r="G175" s="177" t="str">
        <f>IF(データ入力!Q22="","",データ入力!Q22)</f>
        <v/>
      </c>
    </row>
    <row r="176" spans="4:7" x14ac:dyDescent="0.2">
      <c r="D176" s="176">
        <f t="shared" si="4"/>
        <v>2.5</v>
      </c>
      <c r="E176" s="177" t="str">
        <f>IF(データ入力!R23="","",データ入力!R23)</f>
        <v/>
      </c>
      <c r="F176" s="248" t="str">
        <f>IF(データ入力!S23="","",データ入力!S23)</f>
        <v/>
      </c>
      <c r="G176" s="177" t="str">
        <f>IF(データ入力!Q23="","",データ入力!Q23)</f>
        <v/>
      </c>
    </row>
    <row r="177" spans="4:7" x14ac:dyDescent="0.2">
      <c r="D177" s="176">
        <f t="shared" si="4"/>
        <v>2.75</v>
      </c>
      <c r="E177" s="177" t="str">
        <f>IF(データ入力!R24="","",データ入力!R24)</f>
        <v/>
      </c>
      <c r="F177" s="248" t="str">
        <f>IF(データ入力!S24="","",データ入力!S24)</f>
        <v/>
      </c>
      <c r="G177" s="177" t="str">
        <f>IF(データ入力!Q24="","",データ入力!Q24)</f>
        <v/>
      </c>
    </row>
    <row r="178" spans="4:7" x14ac:dyDescent="0.2">
      <c r="D178" s="176">
        <f t="shared" si="4"/>
        <v>3</v>
      </c>
      <c r="E178" s="177" t="str">
        <f>IF(データ入力!R25="","",データ入力!R25)</f>
        <v/>
      </c>
      <c r="F178" s="248" t="str">
        <f>IF(データ入力!S25="","",データ入力!S25)</f>
        <v/>
      </c>
      <c r="G178" s="177" t="str">
        <f>IF(データ入力!Q25="","",データ入力!Q25)</f>
        <v/>
      </c>
    </row>
    <row r="179" spans="4:7" x14ac:dyDescent="0.2">
      <c r="D179" s="176">
        <f t="shared" si="4"/>
        <v>3.25</v>
      </c>
      <c r="E179" s="177" t="str">
        <f>IF(データ入力!R26="","",データ入力!R26)</f>
        <v/>
      </c>
      <c r="F179" s="248" t="str">
        <f>IF(データ入力!S26="","",データ入力!S26)</f>
        <v/>
      </c>
      <c r="G179" s="177" t="str">
        <f>IF(データ入力!Q26="","",データ入力!Q26)</f>
        <v/>
      </c>
    </row>
    <row r="180" spans="4:7" x14ac:dyDescent="0.2">
      <c r="D180" s="176">
        <f t="shared" si="4"/>
        <v>3.5</v>
      </c>
      <c r="E180" s="177" t="str">
        <f>IF(データ入力!R27="","",データ入力!R27)</f>
        <v/>
      </c>
      <c r="F180" s="248" t="str">
        <f>IF(データ入力!S27="","",データ入力!S27)</f>
        <v/>
      </c>
      <c r="G180" s="177" t="str">
        <f>IF(データ入力!Q27="","",データ入力!Q27)</f>
        <v/>
      </c>
    </row>
    <row r="181" spans="4:7" x14ac:dyDescent="0.2">
      <c r="D181" s="176">
        <f t="shared" si="4"/>
        <v>3.75</v>
      </c>
      <c r="E181" s="177" t="str">
        <f>IF(データ入力!R28="","",データ入力!R28)</f>
        <v/>
      </c>
      <c r="F181" s="248" t="str">
        <f>IF(データ入力!S28="","",データ入力!S28)</f>
        <v/>
      </c>
      <c r="G181" s="177" t="str">
        <f>IF(データ入力!Q28="","",データ入力!Q28)</f>
        <v/>
      </c>
    </row>
    <row r="182" spans="4:7" x14ac:dyDescent="0.2">
      <c r="D182" s="176">
        <f t="shared" si="4"/>
        <v>4</v>
      </c>
      <c r="E182" s="177" t="str">
        <f>IF(データ入力!R29="","",データ入力!R29)</f>
        <v/>
      </c>
      <c r="F182" s="248" t="str">
        <f>IF(データ入力!S29="","",データ入力!S29)</f>
        <v/>
      </c>
      <c r="G182" s="177" t="str">
        <f>IF(データ入力!Q29="","",データ入力!Q29)</f>
        <v/>
      </c>
    </row>
    <row r="183" spans="4:7" x14ac:dyDescent="0.2">
      <c r="D183" s="176">
        <f t="shared" si="4"/>
        <v>4.25</v>
      </c>
      <c r="E183" s="177" t="str">
        <f>IF(データ入力!R30="","",データ入力!R30)</f>
        <v/>
      </c>
      <c r="F183" s="248" t="str">
        <f>IF(データ入力!S30="","",データ入力!S30)</f>
        <v/>
      </c>
      <c r="G183" s="177" t="str">
        <f>IF(データ入力!Q30="","",データ入力!Q30)</f>
        <v/>
      </c>
    </row>
    <row r="184" spans="4:7" x14ac:dyDescent="0.2">
      <c r="D184" s="176">
        <f t="shared" si="4"/>
        <v>4.5</v>
      </c>
      <c r="E184" s="177" t="str">
        <f>IF(データ入力!R31="","",データ入力!R31)</f>
        <v/>
      </c>
      <c r="F184" s="248" t="str">
        <f>IF(データ入力!S31="","",データ入力!S31)</f>
        <v/>
      </c>
      <c r="G184" s="177" t="str">
        <f>IF(データ入力!Q31="","",データ入力!Q31)</f>
        <v/>
      </c>
    </row>
    <row r="185" spans="4:7" x14ac:dyDescent="0.2">
      <c r="D185" s="176">
        <f t="shared" si="4"/>
        <v>4.75</v>
      </c>
      <c r="E185" s="177" t="str">
        <f>IF(データ入力!R32="","",データ入力!R32)</f>
        <v/>
      </c>
      <c r="F185" s="248" t="str">
        <f>IF(データ入力!S32="","",データ入力!S32)</f>
        <v/>
      </c>
      <c r="G185" s="177" t="str">
        <f>IF(データ入力!Q32="","",データ入力!Q32)</f>
        <v/>
      </c>
    </row>
    <row r="186" spans="4:7" x14ac:dyDescent="0.2">
      <c r="D186" s="176">
        <f t="shared" si="4"/>
        <v>5</v>
      </c>
      <c r="E186" s="177" t="str">
        <f>IF(データ入力!R33="","",データ入力!R33)</f>
        <v/>
      </c>
      <c r="F186" s="248" t="str">
        <f>IF(データ入力!S33="","",データ入力!S33)</f>
        <v/>
      </c>
      <c r="G186" s="177" t="str">
        <f>IF(データ入力!Q33="","",データ入力!Q33)</f>
        <v/>
      </c>
    </row>
    <row r="187" spans="4:7" x14ac:dyDescent="0.2">
      <c r="D187" s="176">
        <f t="shared" si="4"/>
        <v>5.25</v>
      </c>
      <c r="E187" s="177" t="str">
        <f>IF(データ入力!R34="","",データ入力!R34)</f>
        <v/>
      </c>
      <c r="F187" s="248" t="str">
        <f>IF(データ入力!S34="","",データ入力!S34)</f>
        <v/>
      </c>
      <c r="G187" s="177" t="str">
        <f>IF(データ入力!Q34="","",データ入力!Q34)</f>
        <v/>
      </c>
    </row>
    <row r="188" spans="4:7" x14ac:dyDescent="0.2">
      <c r="D188" s="176">
        <f t="shared" si="4"/>
        <v>5.5</v>
      </c>
      <c r="E188" s="177" t="str">
        <f>IF(データ入力!R35="","",データ入力!R35)</f>
        <v/>
      </c>
      <c r="F188" s="248" t="str">
        <f>IF(データ入力!S35="","",データ入力!S35)</f>
        <v/>
      </c>
      <c r="G188" s="177" t="str">
        <f>IF(データ入力!Q35="","",データ入力!Q35)</f>
        <v/>
      </c>
    </row>
    <row r="189" spans="4:7" x14ac:dyDescent="0.2">
      <c r="D189" s="176">
        <f t="shared" si="4"/>
        <v>5.75</v>
      </c>
      <c r="E189" s="177" t="str">
        <f>IF(データ入力!R36="","",データ入力!R36)</f>
        <v/>
      </c>
      <c r="F189" s="248" t="str">
        <f>IF(データ入力!S36="","",データ入力!S36)</f>
        <v/>
      </c>
      <c r="G189" s="177" t="str">
        <f>IF(データ入力!Q36="","",データ入力!Q36)</f>
        <v/>
      </c>
    </row>
    <row r="190" spans="4:7" x14ac:dyDescent="0.2">
      <c r="D190" s="176">
        <f t="shared" si="4"/>
        <v>6</v>
      </c>
      <c r="E190" s="177" t="str">
        <f>IF(データ入力!R37="","",データ入力!R37)</f>
        <v/>
      </c>
      <c r="F190" s="248" t="str">
        <f>IF(データ入力!S37="","",データ入力!S37)</f>
        <v/>
      </c>
      <c r="G190" s="177" t="str">
        <f>IF(データ入力!Q37="","",データ入力!Q37)</f>
        <v/>
      </c>
    </row>
    <row r="191" spans="4:7" x14ac:dyDescent="0.2">
      <c r="D191" s="176">
        <f t="shared" si="4"/>
        <v>6.25</v>
      </c>
      <c r="E191" s="177" t="str">
        <f>IF(データ入力!R38="","",データ入力!R38)</f>
        <v/>
      </c>
      <c r="F191" s="248" t="str">
        <f>IF(データ入力!S38="","",データ入力!S38)</f>
        <v/>
      </c>
      <c r="G191" s="177" t="str">
        <f>IF(データ入力!Q38="","",データ入力!Q38)</f>
        <v/>
      </c>
    </row>
    <row r="192" spans="4:7" x14ac:dyDescent="0.2">
      <c r="D192" s="176">
        <f t="shared" si="4"/>
        <v>6.5</v>
      </c>
      <c r="E192" s="177" t="str">
        <f>IF(データ入力!R39="","",データ入力!R39)</f>
        <v/>
      </c>
      <c r="F192" s="248" t="str">
        <f>IF(データ入力!S39="","",データ入力!S39)</f>
        <v/>
      </c>
      <c r="G192" s="177" t="str">
        <f>IF(データ入力!Q39="","",データ入力!Q39)</f>
        <v/>
      </c>
    </row>
    <row r="193" spans="4:7" x14ac:dyDescent="0.2">
      <c r="D193" s="176">
        <f t="shared" si="4"/>
        <v>6.75</v>
      </c>
      <c r="E193" s="177" t="str">
        <f>IF(データ入力!R40="","",データ入力!R40)</f>
        <v/>
      </c>
      <c r="F193" s="248" t="str">
        <f>IF(データ入力!S40="","",データ入力!S40)</f>
        <v/>
      </c>
      <c r="G193" s="177" t="str">
        <f>IF(データ入力!Q40="","",データ入力!Q40)</f>
        <v/>
      </c>
    </row>
    <row r="194" spans="4:7" x14ac:dyDescent="0.2">
      <c r="D194" s="176">
        <f t="shared" si="4"/>
        <v>7</v>
      </c>
      <c r="E194" s="177" t="str">
        <f>IF(データ入力!R41="","",データ入力!R41)</f>
        <v/>
      </c>
      <c r="F194" s="248" t="str">
        <f>IF(データ入力!S41="","",データ入力!S41)</f>
        <v/>
      </c>
      <c r="G194" s="177" t="str">
        <f>IF(データ入力!Q41="","",データ入力!Q41)</f>
        <v/>
      </c>
    </row>
    <row r="195" spans="4:7" x14ac:dyDescent="0.2">
      <c r="D195" s="176">
        <f t="shared" si="4"/>
        <v>7.25</v>
      </c>
      <c r="E195" s="177" t="str">
        <f>IF(データ入力!R42="","",データ入力!R42)</f>
        <v/>
      </c>
      <c r="F195" s="248" t="str">
        <f>IF(データ入力!S42="","",データ入力!S42)</f>
        <v/>
      </c>
      <c r="G195" s="177" t="str">
        <f>IF(データ入力!Q42="","",データ入力!Q42)</f>
        <v/>
      </c>
    </row>
    <row r="196" spans="4:7" x14ac:dyDescent="0.2">
      <c r="D196" s="176">
        <f t="shared" si="4"/>
        <v>7.5</v>
      </c>
      <c r="E196" s="177" t="str">
        <f>IF(データ入力!R43="","",データ入力!R43)</f>
        <v/>
      </c>
      <c r="F196" s="248" t="str">
        <f>IF(データ入力!S43="","",データ入力!S43)</f>
        <v/>
      </c>
      <c r="G196" s="177" t="str">
        <f>IF(データ入力!Q43="","",データ入力!Q43)</f>
        <v/>
      </c>
    </row>
    <row r="197" spans="4:7" x14ac:dyDescent="0.2">
      <c r="D197" s="176">
        <f t="shared" si="4"/>
        <v>7.75</v>
      </c>
      <c r="E197" s="177" t="str">
        <f>IF(データ入力!R44="","",データ入力!R44)</f>
        <v/>
      </c>
      <c r="F197" s="248" t="str">
        <f>IF(データ入力!S44="","",データ入力!S44)</f>
        <v/>
      </c>
      <c r="G197" s="177" t="str">
        <f>IF(データ入力!Q44="","",データ入力!Q44)</f>
        <v/>
      </c>
    </row>
    <row r="198" spans="4:7" x14ac:dyDescent="0.2">
      <c r="D198" s="176">
        <f t="shared" si="4"/>
        <v>8</v>
      </c>
      <c r="E198" s="177" t="str">
        <f>IF(データ入力!R45="","",データ入力!R45)</f>
        <v/>
      </c>
      <c r="F198" s="248" t="str">
        <f>IF(データ入力!S45="","",データ入力!S45)</f>
        <v/>
      </c>
      <c r="G198" s="177" t="str">
        <f>IF(データ入力!Q45="","",データ入力!Q45)</f>
        <v/>
      </c>
    </row>
    <row r="199" spans="4:7" x14ac:dyDescent="0.2">
      <c r="D199" s="176">
        <f t="shared" si="4"/>
        <v>8.25</v>
      </c>
      <c r="E199" s="177" t="str">
        <f>IF(データ入力!R46="","",データ入力!R46)</f>
        <v/>
      </c>
      <c r="F199" s="248" t="str">
        <f>IF(データ入力!S46="","",データ入力!S46)</f>
        <v/>
      </c>
      <c r="G199" s="177" t="str">
        <f>IF(データ入力!Q46="","",データ入力!Q46)</f>
        <v/>
      </c>
    </row>
    <row r="200" spans="4:7" x14ac:dyDescent="0.2">
      <c r="D200" s="176">
        <f t="shared" si="4"/>
        <v>8.5</v>
      </c>
      <c r="E200" s="177" t="str">
        <f>IF(データ入力!R47="","",データ入力!R47)</f>
        <v/>
      </c>
      <c r="F200" s="248" t="str">
        <f>IF(データ入力!S47="","",データ入力!S47)</f>
        <v/>
      </c>
      <c r="G200" s="177" t="str">
        <f>IF(データ入力!Q47="","",データ入力!Q47)</f>
        <v/>
      </c>
    </row>
    <row r="201" spans="4:7" x14ac:dyDescent="0.2">
      <c r="D201" s="176">
        <f t="shared" si="4"/>
        <v>8.75</v>
      </c>
      <c r="E201" s="177" t="str">
        <f>IF(データ入力!R48="","",データ入力!R48)</f>
        <v/>
      </c>
      <c r="F201" s="248" t="str">
        <f>IF(データ入力!S48="","",データ入力!S48)</f>
        <v/>
      </c>
      <c r="G201" s="177" t="str">
        <f>IF(データ入力!Q48="","",データ入力!Q48)</f>
        <v/>
      </c>
    </row>
    <row r="202" spans="4:7" x14ac:dyDescent="0.2">
      <c r="D202" s="176">
        <f t="shared" si="4"/>
        <v>9</v>
      </c>
      <c r="E202" s="177" t="str">
        <f>IF(データ入力!R49="","",データ入力!R49)</f>
        <v/>
      </c>
      <c r="F202" s="248" t="str">
        <f>IF(データ入力!S49="","",データ入力!S49)</f>
        <v/>
      </c>
      <c r="G202" s="177" t="str">
        <f>IF(データ入力!Q49="","",データ入力!Q49)</f>
        <v/>
      </c>
    </row>
    <row r="203" spans="4:7" x14ac:dyDescent="0.2">
      <c r="D203" s="176">
        <f t="shared" si="4"/>
        <v>9.25</v>
      </c>
      <c r="E203" s="177" t="str">
        <f>IF(データ入力!R50="","",データ入力!R50)</f>
        <v/>
      </c>
      <c r="F203" s="248" t="str">
        <f>IF(データ入力!S50="","",データ入力!S50)</f>
        <v/>
      </c>
      <c r="G203" s="177" t="str">
        <f>IF(データ入力!Q50="","",データ入力!Q50)</f>
        <v/>
      </c>
    </row>
    <row r="204" spans="4:7" x14ac:dyDescent="0.2">
      <c r="D204" s="176">
        <f t="shared" si="4"/>
        <v>9.5</v>
      </c>
      <c r="E204" s="177" t="str">
        <f>IF(データ入力!R51="","",データ入力!R51)</f>
        <v/>
      </c>
      <c r="F204" s="248" t="str">
        <f>IF(データ入力!S51="","",データ入力!S51)</f>
        <v/>
      </c>
      <c r="G204" s="177" t="str">
        <f>IF(データ入力!Q51="","",データ入力!Q51)</f>
        <v/>
      </c>
    </row>
    <row r="205" spans="4:7" x14ac:dyDescent="0.2">
      <c r="D205" s="175">
        <f>CONCATENATE($O$13,$C15)*1</f>
        <v>0.25</v>
      </c>
      <c r="E205" s="178" t="str">
        <f>IF(データ入力!U14="","",データ入力!U14)</f>
        <v/>
      </c>
      <c r="F205" s="252" t="str">
        <f>IF(データ入力!V14="","",データ入力!V14)</f>
        <v/>
      </c>
      <c r="G205" s="178" t="str">
        <f>IF(データ入力!T14="","",データ入力!T14)</f>
        <v/>
      </c>
    </row>
    <row r="206" spans="4:7" x14ac:dyDescent="0.2">
      <c r="D206" s="175">
        <f t="shared" ref="D206:D242" si="5">CONCATENATE($O$13,$C16)*1</f>
        <v>0.5</v>
      </c>
      <c r="E206" s="178" t="str">
        <f>IF(データ入力!U15="","",データ入力!U15)</f>
        <v/>
      </c>
      <c r="F206" s="252" t="str">
        <f>IF(データ入力!V15="","",データ入力!V15)</f>
        <v/>
      </c>
      <c r="G206" s="178" t="str">
        <f>IF(データ入力!T15="","",データ入力!T15)</f>
        <v/>
      </c>
    </row>
    <row r="207" spans="4:7" x14ac:dyDescent="0.2">
      <c r="D207" s="175">
        <f t="shared" si="5"/>
        <v>0.75</v>
      </c>
      <c r="E207" s="178" t="str">
        <f>IF(データ入力!U16="","",データ入力!U16)</f>
        <v/>
      </c>
      <c r="F207" s="252" t="str">
        <f>IF(データ入力!V16="","",データ入力!V16)</f>
        <v/>
      </c>
      <c r="G207" s="178" t="str">
        <f>IF(データ入力!T16="","",データ入力!T16)</f>
        <v/>
      </c>
    </row>
    <row r="208" spans="4:7" x14ac:dyDescent="0.2">
      <c r="D208" s="175">
        <f t="shared" si="5"/>
        <v>1</v>
      </c>
      <c r="E208" s="178" t="str">
        <f>IF(データ入力!U17="","",データ入力!U17)</f>
        <v/>
      </c>
      <c r="F208" s="252" t="str">
        <f>IF(データ入力!V17="","",データ入力!V17)</f>
        <v/>
      </c>
      <c r="G208" s="178" t="str">
        <f>IF(データ入力!T17="","",データ入力!T17)</f>
        <v/>
      </c>
    </row>
    <row r="209" spans="4:7" x14ac:dyDescent="0.2">
      <c r="D209" s="175">
        <f t="shared" si="5"/>
        <v>1.25</v>
      </c>
      <c r="E209" s="178" t="str">
        <f>IF(データ入力!U18="","",データ入力!U18)</f>
        <v/>
      </c>
      <c r="F209" s="252" t="str">
        <f>IF(データ入力!V18="","",データ入力!V18)</f>
        <v/>
      </c>
      <c r="G209" s="178" t="str">
        <f>IF(データ入力!T18="","",データ入力!T18)</f>
        <v/>
      </c>
    </row>
    <row r="210" spans="4:7" x14ac:dyDescent="0.2">
      <c r="D210" s="175">
        <f t="shared" si="5"/>
        <v>1.5</v>
      </c>
      <c r="E210" s="178" t="str">
        <f>IF(データ入力!U19="","",データ入力!U19)</f>
        <v/>
      </c>
      <c r="F210" s="252" t="str">
        <f>IF(データ入力!V19="","",データ入力!V19)</f>
        <v/>
      </c>
      <c r="G210" s="178" t="str">
        <f>IF(データ入力!T19="","",データ入力!T19)</f>
        <v/>
      </c>
    </row>
    <row r="211" spans="4:7" x14ac:dyDescent="0.2">
      <c r="D211" s="175">
        <f t="shared" si="5"/>
        <v>1.75</v>
      </c>
      <c r="E211" s="178" t="str">
        <f>IF(データ入力!U20="","",データ入力!U20)</f>
        <v/>
      </c>
      <c r="F211" s="252" t="str">
        <f>IF(データ入力!V20="","",データ入力!V20)</f>
        <v/>
      </c>
      <c r="G211" s="178" t="str">
        <f>IF(データ入力!T20="","",データ入力!T20)</f>
        <v/>
      </c>
    </row>
    <row r="212" spans="4:7" x14ac:dyDescent="0.2">
      <c r="D212" s="175">
        <f t="shared" si="5"/>
        <v>2</v>
      </c>
      <c r="E212" s="178" t="str">
        <f>IF(データ入力!U21="","",データ入力!U21)</f>
        <v/>
      </c>
      <c r="F212" s="252" t="str">
        <f>IF(データ入力!V21="","",データ入力!V21)</f>
        <v/>
      </c>
      <c r="G212" s="178" t="str">
        <f>IF(データ入力!T21="","",データ入力!T21)</f>
        <v/>
      </c>
    </row>
    <row r="213" spans="4:7" x14ac:dyDescent="0.2">
      <c r="D213" s="175">
        <f t="shared" si="5"/>
        <v>2.25</v>
      </c>
      <c r="E213" s="178" t="str">
        <f>IF(データ入力!U22="","",データ入力!U22)</f>
        <v/>
      </c>
      <c r="F213" s="252" t="str">
        <f>IF(データ入力!V22="","",データ入力!V22)</f>
        <v/>
      </c>
      <c r="G213" s="178" t="str">
        <f>IF(データ入力!T22="","",データ入力!T22)</f>
        <v/>
      </c>
    </row>
    <row r="214" spans="4:7" x14ac:dyDescent="0.2">
      <c r="D214" s="175">
        <f t="shared" si="5"/>
        <v>2.5</v>
      </c>
      <c r="E214" s="178" t="str">
        <f>IF(データ入力!U23="","",データ入力!U23)</f>
        <v/>
      </c>
      <c r="F214" s="252" t="str">
        <f>IF(データ入力!V23="","",データ入力!V23)</f>
        <v/>
      </c>
      <c r="G214" s="178" t="str">
        <f>IF(データ入力!T23="","",データ入力!T23)</f>
        <v/>
      </c>
    </row>
    <row r="215" spans="4:7" x14ac:dyDescent="0.2">
      <c r="D215" s="175">
        <f t="shared" si="5"/>
        <v>2.75</v>
      </c>
      <c r="E215" s="178" t="str">
        <f>IF(データ入力!U24="","",データ入力!U24)</f>
        <v/>
      </c>
      <c r="F215" s="252" t="str">
        <f>IF(データ入力!V24="","",データ入力!V24)</f>
        <v/>
      </c>
      <c r="G215" s="178" t="str">
        <f>IF(データ入力!T24="","",データ入力!T24)</f>
        <v/>
      </c>
    </row>
    <row r="216" spans="4:7" x14ac:dyDescent="0.2">
      <c r="D216" s="175">
        <f t="shared" si="5"/>
        <v>3</v>
      </c>
      <c r="E216" s="178" t="str">
        <f>IF(データ入力!U25="","",データ入力!U25)</f>
        <v/>
      </c>
      <c r="F216" s="252" t="str">
        <f>IF(データ入力!V25="","",データ入力!V25)</f>
        <v/>
      </c>
      <c r="G216" s="178" t="str">
        <f>IF(データ入力!T25="","",データ入力!T25)</f>
        <v/>
      </c>
    </row>
    <row r="217" spans="4:7" x14ac:dyDescent="0.2">
      <c r="D217" s="175">
        <f t="shared" si="5"/>
        <v>3.25</v>
      </c>
      <c r="E217" s="178" t="str">
        <f>IF(データ入力!U26="","",データ入力!U26)</f>
        <v/>
      </c>
      <c r="F217" s="252" t="str">
        <f>IF(データ入力!V26="","",データ入力!V26)</f>
        <v/>
      </c>
      <c r="G217" s="178" t="str">
        <f>IF(データ入力!T26="","",データ入力!T26)</f>
        <v/>
      </c>
    </row>
    <row r="218" spans="4:7" x14ac:dyDescent="0.2">
      <c r="D218" s="175">
        <f t="shared" si="5"/>
        <v>3.5</v>
      </c>
      <c r="E218" s="178" t="str">
        <f>IF(データ入力!U27="","",データ入力!U27)</f>
        <v/>
      </c>
      <c r="F218" s="252" t="str">
        <f>IF(データ入力!V27="","",データ入力!V27)</f>
        <v/>
      </c>
      <c r="G218" s="178" t="str">
        <f>IF(データ入力!T27="","",データ入力!T27)</f>
        <v/>
      </c>
    </row>
    <row r="219" spans="4:7" x14ac:dyDescent="0.2">
      <c r="D219" s="175">
        <f t="shared" si="5"/>
        <v>3.75</v>
      </c>
      <c r="E219" s="178" t="str">
        <f>IF(データ入力!U28="","",データ入力!U28)</f>
        <v/>
      </c>
      <c r="F219" s="252" t="str">
        <f>IF(データ入力!V28="","",データ入力!V28)</f>
        <v/>
      </c>
      <c r="G219" s="178" t="str">
        <f>IF(データ入力!T28="","",データ入力!T28)</f>
        <v/>
      </c>
    </row>
    <row r="220" spans="4:7" x14ac:dyDescent="0.2">
      <c r="D220" s="175">
        <f t="shared" si="5"/>
        <v>4</v>
      </c>
      <c r="E220" s="178" t="str">
        <f>IF(データ入力!U29="","",データ入力!U29)</f>
        <v/>
      </c>
      <c r="F220" s="252" t="str">
        <f>IF(データ入力!V29="","",データ入力!V29)</f>
        <v/>
      </c>
      <c r="G220" s="178" t="str">
        <f>IF(データ入力!T29="","",データ入力!T29)</f>
        <v/>
      </c>
    </row>
    <row r="221" spans="4:7" x14ac:dyDescent="0.2">
      <c r="D221" s="175">
        <f t="shared" si="5"/>
        <v>4.25</v>
      </c>
      <c r="E221" s="178" t="str">
        <f>IF(データ入力!U30="","",データ入力!U30)</f>
        <v/>
      </c>
      <c r="F221" s="252" t="str">
        <f>IF(データ入力!V30="","",データ入力!V30)</f>
        <v/>
      </c>
      <c r="G221" s="178" t="str">
        <f>IF(データ入力!T30="","",データ入力!T30)</f>
        <v/>
      </c>
    </row>
    <row r="222" spans="4:7" x14ac:dyDescent="0.2">
      <c r="D222" s="175">
        <f t="shared" si="5"/>
        <v>4.5</v>
      </c>
      <c r="E222" s="178" t="str">
        <f>IF(データ入力!U31="","",データ入力!U31)</f>
        <v/>
      </c>
      <c r="F222" s="252" t="str">
        <f>IF(データ入力!V31="","",データ入力!V31)</f>
        <v/>
      </c>
      <c r="G222" s="178" t="str">
        <f>IF(データ入力!T31="","",データ入力!T31)</f>
        <v/>
      </c>
    </row>
    <row r="223" spans="4:7" x14ac:dyDescent="0.2">
      <c r="D223" s="175">
        <f t="shared" si="5"/>
        <v>4.75</v>
      </c>
      <c r="E223" s="178" t="str">
        <f>IF(データ入力!U32="","",データ入力!U32)</f>
        <v/>
      </c>
      <c r="F223" s="252" t="str">
        <f>IF(データ入力!V32="","",データ入力!V32)</f>
        <v/>
      </c>
      <c r="G223" s="178" t="str">
        <f>IF(データ入力!T32="","",データ入力!T32)</f>
        <v/>
      </c>
    </row>
    <row r="224" spans="4:7" x14ac:dyDescent="0.2">
      <c r="D224" s="175">
        <f t="shared" si="5"/>
        <v>5</v>
      </c>
      <c r="E224" s="178" t="str">
        <f>IF(データ入力!U33="","",データ入力!U33)</f>
        <v/>
      </c>
      <c r="F224" s="252" t="str">
        <f>IF(データ入力!V33="","",データ入力!V33)</f>
        <v/>
      </c>
      <c r="G224" s="178" t="str">
        <f>IF(データ入力!T33="","",データ入力!T33)</f>
        <v/>
      </c>
    </row>
    <row r="225" spans="4:7" x14ac:dyDescent="0.2">
      <c r="D225" s="175">
        <f t="shared" si="5"/>
        <v>5.25</v>
      </c>
      <c r="E225" s="178" t="str">
        <f>IF(データ入力!U34="","",データ入力!U34)</f>
        <v/>
      </c>
      <c r="F225" s="252" t="str">
        <f>IF(データ入力!V34="","",データ入力!V34)</f>
        <v/>
      </c>
      <c r="G225" s="178" t="str">
        <f>IF(データ入力!T34="","",データ入力!T34)</f>
        <v/>
      </c>
    </row>
    <row r="226" spans="4:7" x14ac:dyDescent="0.2">
      <c r="D226" s="175">
        <f t="shared" si="5"/>
        <v>5.5</v>
      </c>
      <c r="E226" s="178" t="str">
        <f>IF(データ入力!U35="","",データ入力!U35)</f>
        <v/>
      </c>
      <c r="F226" s="252" t="str">
        <f>IF(データ入力!V35="","",データ入力!V35)</f>
        <v/>
      </c>
      <c r="G226" s="178" t="str">
        <f>IF(データ入力!T35="","",データ入力!T35)</f>
        <v/>
      </c>
    </row>
    <row r="227" spans="4:7" x14ac:dyDescent="0.2">
      <c r="D227" s="175">
        <f t="shared" si="5"/>
        <v>5.75</v>
      </c>
      <c r="E227" s="178" t="str">
        <f>IF(データ入力!U36="","",データ入力!U36)</f>
        <v/>
      </c>
      <c r="F227" s="252" t="str">
        <f>IF(データ入力!V36="","",データ入力!V36)</f>
        <v/>
      </c>
      <c r="G227" s="178" t="str">
        <f>IF(データ入力!T36="","",データ入力!T36)</f>
        <v/>
      </c>
    </row>
    <row r="228" spans="4:7" x14ac:dyDescent="0.2">
      <c r="D228" s="175">
        <f t="shared" si="5"/>
        <v>6</v>
      </c>
      <c r="E228" s="178" t="str">
        <f>IF(データ入力!U37="","",データ入力!U37)</f>
        <v/>
      </c>
      <c r="F228" s="252" t="str">
        <f>IF(データ入力!V37="","",データ入力!V37)</f>
        <v/>
      </c>
      <c r="G228" s="178" t="str">
        <f>IF(データ入力!T37="","",データ入力!T37)</f>
        <v/>
      </c>
    </row>
    <row r="229" spans="4:7" x14ac:dyDescent="0.2">
      <c r="D229" s="175">
        <f t="shared" si="5"/>
        <v>6.25</v>
      </c>
      <c r="E229" s="178" t="str">
        <f>IF(データ入力!U38="","",データ入力!U38)</f>
        <v/>
      </c>
      <c r="F229" s="252" t="str">
        <f>IF(データ入力!V38="","",データ入力!V38)</f>
        <v/>
      </c>
      <c r="G229" s="178" t="str">
        <f>IF(データ入力!T38="","",データ入力!T38)</f>
        <v/>
      </c>
    </row>
    <row r="230" spans="4:7" x14ac:dyDescent="0.2">
      <c r="D230" s="175">
        <f t="shared" si="5"/>
        <v>6.5</v>
      </c>
      <c r="E230" s="178" t="str">
        <f>IF(データ入力!U39="","",データ入力!U39)</f>
        <v/>
      </c>
      <c r="F230" s="252" t="str">
        <f>IF(データ入力!V39="","",データ入力!V39)</f>
        <v/>
      </c>
      <c r="G230" s="178" t="str">
        <f>IF(データ入力!T39="","",データ入力!T39)</f>
        <v/>
      </c>
    </row>
    <row r="231" spans="4:7" x14ac:dyDescent="0.2">
      <c r="D231" s="175">
        <f t="shared" si="5"/>
        <v>6.75</v>
      </c>
      <c r="E231" s="178" t="str">
        <f>IF(データ入力!U40="","",データ入力!U40)</f>
        <v/>
      </c>
      <c r="F231" s="252" t="str">
        <f>IF(データ入力!V40="","",データ入力!V40)</f>
        <v/>
      </c>
      <c r="G231" s="178" t="str">
        <f>IF(データ入力!T40="","",データ入力!T40)</f>
        <v/>
      </c>
    </row>
    <row r="232" spans="4:7" x14ac:dyDescent="0.2">
      <c r="D232" s="175">
        <f t="shared" si="5"/>
        <v>7</v>
      </c>
      <c r="E232" s="178" t="str">
        <f>IF(データ入力!U41="","",データ入力!U41)</f>
        <v/>
      </c>
      <c r="F232" s="252" t="str">
        <f>IF(データ入力!V41="","",データ入力!V41)</f>
        <v/>
      </c>
      <c r="G232" s="178" t="str">
        <f>IF(データ入力!T41="","",データ入力!T41)</f>
        <v/>
      </c>
    </row>
    <row r="233" spans="4:7" x14ac:dyDescent="0.2">
      <c r="D233" s="175">
        <f t="shared" si="5"/>
        <v>7.25</v>
      </c>
      <c r="E233" s="178" t="str">
        <f>IF(データ入力!U42="","",データ入力!U42)</f>
        <v/>
      </c>
      <c r="F233" s="252" t="str">
        <f>IF(データ入力!V42="","",データ入力!V42)</f>
        <v/>
      </c>
      <c r="G233" s="178" t="str">
        <f>IF(データ入力!T42="","",データ入力!T42)</f>
        <v/>
      </c>
    </row>
    <row r="234" spans="4:7" x14ac:dyDescent="0.2">
      <c r="D234" s="175">
        <f t="shared" si="5"/>
        <v>7.5</v>
      </c>
      <c r="E234" s="178" t="str">
        <f>IF(データ入力!U43="","",データ入力!U43)</f>
        <v/>
      </c>
      <c r="F234" s="252" t="str">
        <f>IF(データ入力!V43="","",データ入力!V43)</f>
        <v/>
      </c>
      <c r="G234" s="178" t="str">
        <f>IF(データ入力!T43="","",データ入力!T43)</f>
        <v/>
      </c>
    </row>
    <row r="235" spans="4:7" x14ac:dyDescent="0.2">
      <c r="D235" s="175">
        <f t="shared" si="5"/>
        <v>7.75</v>
      </c>
      <c r="E235" s="178" t="str">
        <f>IF(データ入力!U44="","",データ入力!U44)</f>
        <v/>
      </c>
      <c r="F235" s="252" t="str">
        <f>IF(データ入力!V44="","",データ入力!V44)</f>
        <v/>
      </c>
      <c r="G235" s="178" t="str">
        <f>IF(データ入力!T44="","",データ入力!T44)</f>
        <v/>
      </c>
    </row>
    <row r="236" spans="4:7" x14ac:dyDescent="0.2">
      <c r="D236" s="175">
        <f t="shared" si="5"/>
        <v>8</v>
      </c>
      <c r="E236" s="178" t="str">
        <f>IF(データ入力!U45="","",データ入力!U45)</f>
        <v/>
      </c>
      <c r="F236" s="252" t="str">
        <f>IF(データ入力!V45="","",データ入力!V45)</f>
        <v/>
      </c>
      <c r="G236" s="178" t="str">
        <f>IF(データ入力!T45="","",データ入力!T45)</f>
        <v/>
      </c>
    </row>
    <row r="237" spans="4:7" x14ac:dyDescent="0.2">
      <c r="D237" s="175">
        <f t="shared" si="5"/>
        <v>8.25</v>
      </c>
      <c r="E237" s="178" t="str">
        <f>IF(データ入力!U46="","",データ入力!U46)</f>
        <v/>
      </c>
      <c r="F237" s="252" t="str">
        <f>IF(データ入力!V46="","",データ入力!V46)</f>
        <v/>
      </c>
      <c r="G237" s="178" t="str">
        <f>IF(データ入力!T46="","",データ入力!T46)</f>
        <v/>
      </c>
    </row>
    <row r="238" spans="4:7" x14ac:dyDescent="0.2">
      <c r="D238" s="175">
        <f t="shared" si="5"/>
        <v>8.5</v>
      </c>
      <c r="E238" s="178" t="str">
        <f>IF(データ入力!U47="","",データ入力!U47)</f>
        <v/>
      </c>
      <c r="F238" s="252" t="str">
        <f>IF(データ入力!V47="","",データ入力!V47)</f>
        <v/>
      </c>
      <c r="G238" s="178" t="str">
        <f>IF(データ入力!T47="","",データ入力!T47)</f>
        <v/>
      </c>
    </row>
    <row r="239" spans="4:7" x14ac:dyDescent="0.2">
      <c r="D239" s="175">
        <f t="shared" si="5"/>
        <v>8.75</v>
      </c>
      <c r="E239" s="178" t="str">
        <f>IF(データ入力!U48="","",データ入力!U48)</f>
        <v/>
      </c>
      <c r="F239" s="252" t="str">
        <f>IF(データ入力!V48="","",データ入力!V48)</f>
        <v/>
      </c>
      <c r="G239" s="178" t="str">
        <f>IF(データ入力!T48="","",データ入力!T48)</f>
        <v/>
      </c>
    </row>
    <row r="240" spans="4:7" x14ac:dyDescent="0.2">
      <c r="D240" s="175">
        <f t="shared" si="5"/>
        <v>9</v>
      </c>
      <c r="E240" s="178" t="str">
        <f>IF(データ入力!U49="","",データ入力!U49)</f>
        <v/>
      </c>
      <c r="F240" s="252" t="str">
        <f>IF(データ入力!V49="","",データ入力!V49)</f>
        <v/>
      </c>
      <c r="G240" s="178" t="str">
        <f>IF(データ入力!T49="","",データ入力!T49)</f>
        <v/>
      </c>
    </row>
    <row r="241" spans="4:7" x14ac:dyDescent="0.2">
      <c r="D241" s="175">
        <f t="shared" si="5"/>
        <v>9.25</v>
      </c>
      <c r="E241" s="178" t="str">
        <f>IF(データ入力!U50="","",データ入力!U50)</f>
        <v/>
      </c>
      <c r="F241" s="252" t="str">
        <f>IF(データ入力!V50="","",データ入力!V50)</f>
        <v/>
      </c>
      <c r="G241" s="178" t="str">
        <f>IF(データ入力!T50="","",データ入力!T50)</f>
        <v/>
      </c>
    </row>
    <row r="242" spans="4:7" x14ac:dyDescent="0.2">
      <c r="D242" s="175">
        <f t="shared" si="5"/>
        <v>9.5</v>
      </c>
      <c r="E242" s="178" t="str">
        <f>IF(データ入力!U51="","",データ入力!U51)</f>
        <v/>
      </c>
      <c r="F242" s="252" t="str">
        <f>IF(データ入力!V51="","",データ入力!V51)</f>
        <v/>
      </c>
      <c r="G242" s="178" t="str">
        <f>IF(データ入力!T51="","",データ入力!T51)</f>
        <v/>
      </c>
    </row>
    <row r="243" spans="4:7" x14ac:dyDescent="0.2">
      <c r="D243" s="176">
        <f>CONCATENATE($Q$13,$C15)*1</f>
        <v>0.25</v>
      </c>
      <c r="E243" s="177" t="str">
        <f>IF(データ入力!X14="","",データ入力!X14)</f>
        <v/>
      </c>
      <c r="F243" s="248" t="str">
        <f>IF(データ入力!Y14="","",データ入力!Y14)</f>
        <v/>
      </c>
      <c r="G243" s="177" t="str">
        <f>IF(データ入力!W14="","",データ入力!W14)</f>
        <v/>
      </c>
    </row>
    <row r="244" spans="4:7" x14ac:dyDescent="0.2">
      <c r="D244" s="176">
        <f t="shared" ref="D244:D280" si="6">CONCATENATE($Q$13,$C16)*1</f>
        <v>0.5</v>
      </c>
      <c r="E244" s="177" t="str">
        <f>IF(データ入力!X15="","",データ入力!X15)</f>
        <v/>
      </c>
      <c r="F244" s="248" t="str">
        <f>IF(データ入力!Y15="","",データ入力!Y15)</f>
        <v/>
      </c>
      <c r="G244" s="177" t="str">
        <f>IF(データ入力!W15="","",データ入力!W15)</f>
        <v/>
      </c>
    </row>
    <row r="245" spans="4:7" x14ac:dyDescent="0.2">
      <c r="D245" s="176">
        <f t="shared" si="6"/>
        <v>0.75</v>
      </c>
      <c r="E245" s="177" t="str">
        <f>IF(データ入力!X16="","",データ入力!X16)</f>
        <v/>
      </c>
      <c r="F245" s="248" t="str">
        <f>IF(データ入力!Y16="","",データ入力!Y16)</f>
        <v/>
      </c>
      <c r="G245" s="177" t="str">
        <f>IF(データ入力!W16="","",データ入力!W16)</f>
        <v/>
      </c>
    </row>
    <row r="246" spans="4:7" x14ac:dyDescent="0.2">
      <c r="D246" s="176">
        <f t="shared" si="6"/>
        <v>1</v>
      </c>
      <c r="E246" s="177" t="str">
        <f>IF(データ入力!X17="","",データ入力!X17)</f>
        <v/>
      </c>
      <c r="F246" s="248" t="str">
        <f>IF(データ入力!Y17="","",データ入力!Y17)</f>
        <v/>
      </c>
      <c r="G246" s="177" t="str">
        <f>IF(データ入力!W17="","",データ入力!W17)</f>
        <v/>
      </c>
    </row>
    <row r="247" spans="4:7" x14ac:dyDescent="0.2">
      <c r="D247" s="176">
        <f t="shared" si="6"/>
        <v>1.25</v>
      </c>
      <c r="E247" s="177" t="str">
        <f>IF(データ入力!X18="","",データ入力!X18)</f>
        <v/>
      </c>
      <c r="F247" s="248" t="str">
        <f>IF(データ入力!Y18="","",データ入力!Y18)</f>
        <v/>
      </c>
      <c r="G247" s="177" t="str">
        <f>IF(データ入力!W18="","",データ入力!W18)</f>
        <v/>
      </c>
    </row>
    <row r="248" spans="4:7" x14ac:dyDescent="0.2">
      <c r="D248" s="176">
        <f t="shared" si="6"/>
        <v>1.5</v>
      </c>
      <c r="E248" s="177" t="str">
        <f>IF(データ入力!X19="","",データ入力!X19)</f>
        <v/>
      </c>
      <c r="F248" s="248" t="str">
        <f>IF(データ入力!Y19="","",データ入力!Y19)</f>
        <v/>
      </c>
      <c r="G248" s="177" t="str">
        <f>IF(データ入力!W19="","",データ入力!W19)</f>
        <v/>
      </c>
    </row>
    <row r="249" spans="4:7" x14ac:dyDescent="0.2">
      <c r="D249" s="176">
        <f t="shared" si="6"/>
        <v>1.75</v>
      </c>
      <c r="E249" s="177" t="str">
        <f>IF(データ入力!X20="","",データ入力!X20)</f>
        <v/>
      </c>
      <c r="F249" s="248" t="str">
        <f>IF(データ入力!Y20="","",データ入力!Y20)</f>
        <v/>
      </c>
      <c r="G249" s="177" t="str">
        <f>IF(データ入力!W20="","",データ入力!W20)</f>
        <v/>
      </c>
    </row>
    <row r="250" spans="4:7" x14ac:dyDescent="0.2">
      <c r="D250" s="176">
        <f t="shared" si="6"/>
        <v>2</v>
      </c>
      <c r="E250" s="177" t="str">
        <f>IF(データ入力!X21="","",データ入力!X21)</f>
        <v/>
      </c>
      <c r="F250" s="248" t="str">
        <f>IF(データ入力!Y21="","",データ入力!Y21)</f>
        <v/>
      </c>
      <c r="G250" s="177" t="str">
        <f>IF(データ入力!W21="","",データ入力!W21)</f>
        <v/>
      </c>
    </row>
    <row r="251" spans="4:7" x14ac:dyDescent="0.2">
      <c r="D251" s="176">
        <f t="shared" si="6"/>
        <v>2.25</v>
      </c>
      <c r="E251" s="177" t="str">
        <f>IF(データ入力!X22="","",データ入力!X22)</f>
        <v/>
      </c>
      <c r="F251" s="248" t="str">
        <f>IF(データ入力!Y22="","",データ入力!Y22)</f>
        <v/>
      </c>
      <c r="G251" s="177" t="str">
        <f>IF(データ入力!W22="","",データ入力!W22)</f>
        <v/>
      </c>
    </row>
    <row r="252" spans="4:7" x14ac:dyDescent="0.2">
      <c r="D252" s="176">
        <f t="shared" si="6"/>
        <v>2.5</v>
      </c>
      <c r="E252" s="177" t="str">
        <f>IF(データ入力!X23="","",データ入力!X23)</f>
        <v/>
      </c>
      <c r="F252" s="248" t="str">
        <f>IF(データ入力!Y23="","",データ入力!Y23)</f>
        <v/>
      </c>
      <c r="G252" s="177" t="str">
        <f>IF(データ入力!W23="","",データ入力!W23)</f>
        <v/>
      </c>
    </row>
    <row r="253" spans="4:7" x14ac:dyDescent="0.2">
      <c r="D253" s="176">
        <f t="shared" si="6"/>
        <v>2.75</v>
      </c>
      <c r="E253" s="177" t="str">
        <f>IF(データ入力!X24="","",データ入力!X24)</f>
        <v/>
      </c>
      <c r="F253" s="248" t="str">
        <f>IF(データ入力!Y24="","",データ入力!Y24)</f>
        <v/>
      </c>
      <c r="G253" s="177" t="str">
        <f>IF(データ入力!W24="","",データ入力!W24)</f>
        <v/>
      </c>
    </row>
    <row r="254" spans="4:7" x14ac:dyDescent="0.2">
      <c r="D254" s="176">
        <f t="shared" si="6"/>
        <v>3</v>
      </c>
      <c r="E254" s="177" t="str">
        <f>IF(データ入力!X25="","",データ入力!X25)</f>
        <v/>
      </c>
      <c r="F254" s="248" t="str">
        <f>IF(データ入力!Y25="","",データ入力!Y25)</f>
        <v/>
      </c>
      <c r="G254" s="177" t="str">
        <f>IF(データ入力!W25="","",データ入力!W25)</f>
        <v/>
      </c>
    </row>
    <row r="255" spans="4:7" x14ac:dyDescent="0.2">
      <c r="D255" s="176">
        <f t="shared" si="6"/>
        <v>3.25</v>
      </c>
      <c r="E255" s="177" t="str">
        <f>IF(データ入力!X26="","",データ入力!X26)</f>
        <v/>
      </c>
      <c r="F255" s="248" t="str">
        <f>IF(データ入力!Y26="","",データ入力!Y26)</f>
        <v/>
      </c>
      <c r="G255" s="177" t="str">
        <f>IF(データ入力!W26="","",データ入力!W26)</f>
        <v/>
      </c>
    </row>
    <row r="256" spans="4:7" x14ac:dyDescent="0.2">
      <c r="D256" s="176">
        <f t="shared" si="6"/>
        <v>3.5</v>
      </c>
      <c r="E256" s="177" t="str">
        <f>IF(データ入力!X27="","",データ入力!X27)</f>
        <v/>
      </c>
      <c r="F256" s="248" t="str">
        <f>IF(データ入力!Y27="","",データ入力!Y27)</f>
        <v/>
      </c>
      <c r="G256" s="177" t="str">
        <f>IF(データ入力!W27="","",データ入力!W27)</f>
        <v/>
      </c>
    </row>
    <row r="257" spans="4:7" x14ac:dyDescent="0.2">
      <c r="D257" s="176">
        <f t="shared" si="6"/>
        <v>3.75</v>
      </c>
      <c r="E257" s="177" t="str">
        <f>IF(データ入力!X28="","",データ入力!X28)</f>
        <v/>
      </c>
      <c r="F257" s="248" t="str">
        <f>IF(データ入力!Y28="","",データ入力!Y28)</f>
        <v/>
      </c>
      <c r="G257" s="177" t="str">
        <f>IF(データ入力!W28="","",データ入力!W28)</f>
        <v/>
      </c>
    </row>
    <row r="258" spans="4:7" x14ac:dyDescent="0.2">
      <c r="D258" s="176">
        <f t="shared" si="6"/>
        <v>4</v>
      </c>
      <c r="E258" s="177" t="str">
        <f>IF(データ入力!X29="","",データ入力!X29)</f>
        <v/>
      </c>
      <c r="F258" s="248" t="str">
        <f>IF(データ入力!Y29="","",データ入力!Y29)</f>
        <v/>
      </c>
      <c r="G258" s="177" t="str">
        <f>IF(データ入力!W29="","",データ入力!W29)</f>
        <v/>
      </c>
    </row>
    <row r="259" spans="4:7" x14ac:dyDescent="0.2">
      <c r="D259" s="176">
        <f t="shared" si="6"/>
        <v>4.25</v>
      </c>
      <c r="E259" s="177" t="str">
        <f>IF(データ入力!X30="","",データ入力!X30)</f>
        <v/>
      </c>
      <c r="F259" s="248" t="str">
        <f>IF(データ入力!Y30="","",データ入力!Y30)</f>
        <v/>
      </c>
      <c r="G259" s="177" t="str">
        <f>IF(データ入力!W30="","",データ入力!W30)</f>
        <v/>
      </c>
    </row>
    <row r="260" spans="4:7" x14ac:dyDescent="0.2">
      <c r="D260" s="176">
        <f t="shared" si="6"/>
        <v>4.5</v>
      </c>
      <c r="E260" s="177" t="str">
        <f>IF(データ入力!X31="","",データ入力!X31)</f>
        <v/>
      </c>
      <c r="F260" s="248" t="str">
        <f>IF(データ入力!Y31="","",データ入力!Y31)</f>
        <v/>
      </c>
      <c r="G260" s="177" t="str">
        <f>IF(データ入力!W31="","",データ入力!W31)</f>
        <v/>
      </c>
    </row>
    <row r="261" spans="4:7" x14ac:dyDescent="0.2">
      <c r="D261" s="176">
        <f t="shared" si="6"/>
        <v>4.75</v>
      </c>
      <c r="E261" s="177" t="str">
        <f>IF(データ入力!X32="","",データ入力!X32)</f>
        <v/>
      </c>
      <c r="F261" s="248" t="str">
        <f>IF(データ入力!Y32="","",データ入力!Y32)</f>
        <v/>
      </c>
      <c r="G261" s="177" t="str">
        <f>IF(データ入力!W32="","",データ入力!W32)</f>
        <v/>
      </c>
    </row>
    <row r="262" spans="4:7" x14ac:dyDescent="0.2">
      <c r="D262" s="176">
        <f t="shared" si="6"/>
        <v>5</v>
      </c>
      <c r="E262" s="177" t="str">
        <f>IF(データ入力!X33="","",データ入力!X33)</f>
        <v/>
      </c>
      <c r="F262" s="248" t="str">
        <f>IF(データ入力!Y33="","",データ入力!Y33)</f>
        <v/>
      </c>
      <c r="G262" s="177" t="str">
        <f>IF(データ入力!W33="","",データ入力!W33)</f>
        <v/>
      </c>
    </row>
    <row r="263" spans="4:7" x14ac:dyDescent="0.2">
      <c r="D263" s="176">
        <f t="shared" si="6"/>
        <v>5.25</v>
      </c>
      <c r="E263" s="177" t="str">
        <f>IF(データ入力!X34="","",データ入力!X34)</f>
        <v/>
      </c>
      <c r="F263" s="248" t="str">
        <f>IF(データ入力!Y34="","",データ入力!Y34)</f>
        <v/>
      </c>
      <c r="G263" s="177" t="str">
        <f>IF(データ入力!W34="","",データ入力!W34)</f>
        <v/>
      </c>
    </row>
    <row r="264" spans="4:7" x14ac:dyDescent="0.2">
      <c r="D264" s="176">
        <f t="shared" si="6"/>
        <v>5.5</v>
      </c>
      <c r="E264" s="177" t="str">
        <f>IF(データ入力!X35="","",データ入力!X35)</f>
        <v/>
      </c>
      <c r="F264" s="248" t="str">
        <f>IF(データ入力!Y35="","",データ入力!Y35)</f>
        <v/>
      </c>
      <c r="G264" s="177" t="str">
        <f>IF(データ入力!W35="","",データ入力!W35)</f>
        <v/>
      </c>
    </row>
    <row r="265" spans="4:7" x14ac:dyDescent="0.2">
      <c r="D265" s="176">
        <f t="shared" si="6"/>
        <v>5.75</v>
      </c>
      <c r="E265" s="177" t="str">
        <f>IF(データ入力!X36="","",データ入力!X36)</f>
        <v/>
      </c>
      <c r="F265" s="248" t="str">
        <f>IF(データ入力!Y36="","",データ入力!Y36)</f>
        <v/>
      </c>
      <c r="G265" s="177" t="str">
        <f>IF(データ入力!W36="","",データ入力!W36)</f>
        <v/>
      </c>
    </row>
    <row r="266" spans="4:7" x14ac:dyDescent="0.2">
      <c r="D266" s="176">
        <f t="shared" si="6"/>
        <v>6</v>
      </c>
      <c r="E266" s="177" t="str">
        <f>IF(データ入力!X37="","",データ入力!X37)</f>
        <v/>
      </c>
      <c r="F266" s="248" t="str">
        <f>IF(データ入力!Y37="","",データ入力!Y37)</f>
        <v/>
      </c>
      <c r="G266" s="177" t="str">
        <f>IF(データ入力!W37="","",データ入力!W37)</f>
        <v/>
      </c>
    </row>
    <row r="267" spans="4:7" x14ac:dyDescent="0.2">
      <c r="D267" s="176">
        <f t="shared" si="6"/>
        <v>6.25</v>
      </c>
      <c r="E267" s="177" t="str">
        <f>IF(データ入力!X38="","",データ入力!X38)</f>
        <v/>
      </c>
      <c r="F267" s="248" t="str">
        <f>IF(データ入力!Y38="","",データ入力!Y38)</f>
        <v/>
      </c>
      <c r="G267" s="177" t="str">
        <f>IF(データ入力!W38="","",データ入力!W38)</f>
        <v/>
      </c>
    </row>
    <row r="268" spans="4:7" x14ac:dyDescent="0.2">
      <c r="D268" s="176">
        <f t="shared" si="6"/>
        <v>6.5</v>
      </c>
      <c r="E268" s="177" t="str">
        <f>IF(データ入力!X39="","",データ入力!X39)</f>
        <v/>
      </c>
      <c r="F268" s="248" t="str">
        <f>IF(データ入力!Y39="","",データ入力!Y39)</f>
        <v/>
      </c>
      <c r="G268" s="177" t="str">
        <f>IF(データ入力!W39="","",データ入力!W39)</f>
        <v/>
      </c>
    </row>
    <row r="269" spans="4:7" x14ac:dyDescent="0.2">
      <c r="D269" s="176">
        <f t="shared" si="6"/>
        <v>6.75</v>
      </c>
      <c r="E269" s="177" t="str">
        <f>IF(データ入力!X40="","",データ入力!X40)</f>
        <v/>
      </c>
      <c r="F269" s="248" t="str">
        <f>IF(データ入力!Y40="","",データ入力!Y40)</f>
        <v/>
      </c>
      <c r="G269" s="177" t="str">
        <f>IF(データ入力!W40="","",データ入力!W40)</f>
        <v/>
      </c>
    </row>
    <row r="270" spans="4:7" x14ac:dyDescent="0.2">
      <c r="D270" s="176">
        <f t="shared" si="6"/>
        <v>7</v>
      </c>
      <c r="E270" s="177" t="str">
        <f>IF(データ入力!X41="","",データ入力!X41)</f>
        <v/>
      </c>
      <c r="F270" s="248" t="str">
        <f>IF(データ入力!Y41="","",データ入力!Y41)</f>
        <v/>
      </c>
      <c r="G270" s="177" t="str">
        <f>IF(データ入力!W41="","",データ入力!W41)</f>
        <v/>
      </c>
    </row>
    <row r="271" spans="4:7" x14ac:dyDescent="0.2">
      <c r="D271" s="176">
        <f t="shared" si="6"/>
        <v>7.25</v>
      </c>
      <c r="E271" s="177" t="str">
        <f>IF(データ入力!X42="","",データ入力!X42)</f>
        <v/>
      </c>
      <c r="F271" s="248" t="str">
        <f>IF(データ入力!Y42="","",データ入力!Y42)</f>
        <v/>
      </c>
      <c r="G271" s="177" t="str">
        <f>IF(データ入力!W42="","",データ入力!W42)</f>
        <v/>
      </c>
    </row>
    <row r="272" spans="4:7" x14ac:dyDescent="0.2">
      <c r="D272" s="176">
        <f t="shared" si="6"/>
        <v>7.5</v>
      </c>
      <c r="E272" s="177" t="str">
        <f>IF(データ入力!X43="","",データ入力!X43)</f>
        <v/>
      </c>
      <c r="F272" s="248" t="str">
        <f>IF(データ入力!Y43="","",データ入力!Y43)</f>
        <v/>
      </c>
      <c r="G272" s="177" t="str">
        <f>IF(データ入力!W43="","",データ入力!W43)</f>
        <v/>
      </c>
    </row>
    <row r="273" spans="4:7" x14ac:dyDescent="0.2">
      <c r="D273" s="176">
        <f t="shared" si="6"/>
        <v>7.75</v>
      </c>
      <c r="E273" s="177" t="str">
        <f>IF(データ入力!X44="","",データ入力!X44)</f>
        <v/>
      </c>
      <c r="F273" s="248" t="str">
        <f>IF(データ入力!Y44="","",データ入力!Y44)</f>
        <v/>
      </c>
      <c r="G273" s="177" t="str">
        <f>IF(データ入力!W44="","",データ入力!W44)</f>
        <v/>
      </c>
    </row>
    <row r="274" spans="4:7" x14ac:dyDescent="0.2">
      <c r="D274" s="176">
        <f t="shared" si="6"/>
        <v>8</v>
      </c>
      <c r="E274" s="177" t="str">
        <f>IF(データ入力!X45="","",データ入力!X45)</f>
        <v/>
      </c>
      <c r="F274" s="248" t="str">
        <f>IF(データ入力!Y45="","",データ入力!Y45)</f>
        <v/>
      </c>
      <c r="G274" s="177" t="str">
        <f>IF(データ入力!W45="","",データ入力!W45)</f>
        <v/>
      </c>
    </row>
    <row r="275" spans="4:7" x14ac:dyDescent="0.2">
      <c r="D275" s="176">
        <f t="shared" si="6"/>
        <v>8.25</v>
      </c>
      <c r="E275" s="177" t="str">
        <f>IF(データ入力!X46="","",データ入力!X46)</f>
        <v/>
      </c>
      <c r="F275" s="248" t="str">
        <f>IF(データ入力!Y46="","",データ入力!Y46)</f>
        <v/>
      </c>
      <c r="G275" s="177" t="str">
        <f>IF(データ入力!W46="","",データ入力!W46)</f>
        <v/>
      </c>
    </row>
    <row r="276" spans="4:7" x14ac:dyDescent="0.2">
      <c r="D276" s="176">
        <f t="shared" si="6"/>
        <v>8.5</v>
      </c>
      <c r="E276" s="177" t="str">
        <f>IF(データ入力!X47="","",データ入力!X47)</f>
        <v/>
      </c>
      <c r="F276" s="248" t="str">
        <f>IF(データ入力!Y47="","",データ入力!Y47)</f>
        <v/>
      </c>
      <c r="G276" s="177" t="str">
        <f>IF(データ入力!W47="","",データ入力!W47)</f>
        <v/>
      </c>
    </row>
    <row r="277" spans="4:7" x14ac:dyDescent="0.2">
      <c r="D277" s="176">
        <f t="shared" si="6"/>
        <v>8.75</v>
      </c>
      <c r="E277" s="177" t="str">
        <f>IF(データ入力!X48="","",データ入力!X48)</f>
        <v/>
      </c>
      <c r="F277" s="248" t="str">
        <f>IF(データ入力!Y48="","",データ入力!Y48)</f>
        <v/>
      </c>
      <c r="G277" s="177" t="str">
        <f>IF(データ入力!W48="","",データ入力!W48)</f>
        <v/>
      </c>
    </row>
    <row r="278" spans="4:7" x14ac:dyDescent="0.2">
      <c r="D278" s="176">
        <f t="shared" si="6"/>
        <v>9</v>
      </c>
      <c r="E278" s="177" t="str">
        <f>IF(データ入力!X49="","",データ入力!X49)</f>
        <v/>
      </c>
      <c r="F278" s="248" t="str">
        <f>IF(データ入力!Y49="","",データ入力!Y49)</f>
        <v/>
      </c>
      <c r="G278" s="177" t="str">
        <f>IF(データ入力!W49="","",データ入力!W49)</f>
        <v/>
      </c>
    </row>
    <row r="279" spans="4:7" x14ac:dyDescent="0.2">
      <c r="D279" s="176">
        <f t="shared" si="6"/>
        <v>9.25</v>
      </c>
      <c r="E279" s="177" t="str">
        <f>IF(データ入力!X50="","",データ入力!X50)</f>
        <v/>
      </c>
      <c r="F279" s="248" t="str">
        <f>IF(データ入力!Y50="","",データ入力!Y50)</f>
        <v/>
      </c>
      <c r="G279" s="177" t="str">
        <f>IF(データ入力!W50="","",データ入力!W50)</f>
        <v/>
      </c>
    </row>
    <row r="280" spans="4:7" x14ac:dyDescent="0.2">
      <c r="D280" s="176">
        <f t="shared" si="6"/>
        <v>9.5</v>
      </c>
      <c r="E280" s="177" t="str">
        <f>IF(データ入力!X51="","",データ入力!X51)</f>
        <v/>
      </c>
      <c r="F280" s="248" t="str">
        <f>IF(データ入力!Y51="","",データ入力!Y51)</f>
        <v/>
      </c>
      <c r="G280" s="177" t="str">
        <f>IF(データ入力!W51="","",データ入力!W51)</f>
        <v/>
      </c>
    </row>
    <row r="281" spans="4:7" x14ac:dyDescent="0.2">
      <c r="D281" s="175">
        <f>CONCATENATE($S$13,$C15)*1</f>
        <v>0.25</v>
      </c>
      <c r="E281" s="178" t="str">
        <f>IF(データ入力!AA14="","",データ入力!AA14)</f>
        <v/>
      </c>
      <c r="F281" s="252" t="str">
        <f>IF(データ入力!AB14="","",データ入力!AB14)</f>
        <v/>
      </c>
      <c r="G281" s="178" t="str">
        <f>IF(データ入力!Z14="","",データ入力!Z14)</f>
        <v/>
      </c>
    </row>
    <row r="282" spans="4:7" x14ac:dyDescent="0.2">
      <c r="D282" s="175">
        <f t="shared" ref="D282:D318" si="7">CONCATENATE($S$13,$C16)*1</f>
        <v>0.5</v>
      </c>
      <c r="E282" s="178" t="str">
        <f>IF(データ入力!AA15="","",データ入力!AA15)</f>
        <v/>
      </c>
      <c r="F282" s="252" t="str">
        <f>IF(データ入力!AB15="","",データ入力!AB15)</f>
        <v/>
      </c>
      <c r="G282" s="178" t="str">
        <f>IF(データ入力!Z15="","",データ入力!Z15)</f>
        <v/>
      </c>
    </row>
    <row r="283" spans="4:7" x14ac:dyDescent="0.2">
      <c r="D283" s="175">
        <f t="shared" si="7"/>
        <v>0.75</v>
      </c>
      <c r="E283" s="178" t="str">
        <f>IF(データ入力!AA16="","",データ入力!AA16)</f>
        <v/>
      </c>
      <c r="F283" s="252" t="str">
        <f>IF(データ入力!AB16="","",データ入力!AB16)</f>
        <v/>
      </c>
      <c r="G283" s="178" t="str">
        <f>IF(データ入力!Z16="","",データ入力!Z16)</f>
        <v/>
      </c>
    </row>
    <row r="284" spans="4:7" x14ac:dyDescent="0.2">
      <c r="D284" s="175">
        <f t="shared" si="7"/>
        <v>1</v>
      </c>
      <c r="E284" s="178" t="str">
        <f>IF(データ入力!AA17="","",データ入力!AA17)</f>
        <v/>
      </c>
      <c r="F284" s="252" t="str">
        <f>IF(データ入力!AB17="","",データ入力!AB17)</f>
        <v/>
      </c>
      <c r="G284" s="178" t="str">
        <f>IF(データ入力!Z17="","",データ入力!Z17)</f>
        <v/>
      </c>
    </row>
    <row r="285" spans="4:7" x14ac:dyDescent="0.2">
      <c r="D285" s="175">
        <f t="shared" si="7"/>
        <v>1.25</v>
      </c>
      <c r="E285" s="178" t="str">
        <f>IF(データ入力!AA18="","",データ入力!AA18)</f>
        <v/>
      </c>
      <c r="F285" s="252" t="str">
        <f>IF(データ入力!AB18="","",データ入力!AB18)</f>
        <v/>
      </c>
      <c r="G285" s="178" t="str">
        <f>IF(データ入力!Z18="","",データ入力!Z18)</f>
        <v/>
      </c>
    </row>
    <row r="286" spans="4:7" x14ac:dyDescent="0.2">
      <c r="D286" s="175">
        <f t="shared" si="7"/>
        <v>1.5</v>
      </c>
      <c r="E286" s="178" t="str">
        <f>IF(データ入力!AA19="","",データ入力!AA19)</f>
        <v/>
      </c>
      <c r="F286" s="252" t="str">
        <f>IF(データ入力!AB19="","",データ入力!AB19)</f>
        <v/>
      </c>
      <c r="G286" s="178" t="str">
        <f>IF(データ入力!Z19="","",データ入力!Z19)</f>
        <v/>
      </c>
    </row>
    <row r="287" spans="4:7" x14ac:dyDescent="0.2">
      <c r="D287" s="175">
        <f t="shared" si="7"/>
        <v>1.75</v>
      </c>
      <c r="E287" s="178" t="str">
        <f>IF(データ入力!AA20="","",データ入力!AA20)</f>
        <v/>
      </c>
      <c r="F287" s="252" t="str">
        <f>IF(データ入力!AB20="","",データ入力!AB20)</f>
        <v/>
      </c>
      <c r="G287" s="178" t="str">
        <f>IF(データ入力!Z20="","",データ入力!Z20)</f>
        <v/>
      </c>
    </row>
    <row r="288" spans="4:7" x14ac:dyDescent="0.2">
      <c r="D288" s="175">
        <f t="shared" si="7"/>
        <v>2</v>
      </c>
      <c r="E288" s="178" t="str">
        <f>IF(データ入力!AA21="","",データ入力!AA21)</f>
        <v/>
      </c>
      <c r="F288" s="252" t="str">
        <f>IF(データ入力!AB21="","",データ入力!AB21)</f>
        <v/>
      </c>
      <c r="G288" s="178" t="str">
        <f>IF(データ入力!Z21="","",データ入力!Z21)</f>
        <v/>
      </c>
    </row>
    <row r="289" spans="4:7" x14ac:dyDescent="0.2">
      <c r="D289" s="175">
        <f t="shared" si="7"/>
        <v>2.25</v>
      </c>
      <c r="E289" s="178" t="str">
        <f>IF(データ入力!AA22="","",データ入力!AA22)</f>
        <v/>
      </c>
      <c r="F289" s="252" t="str">
        <f>IF(データ入力!AB22="","",データ入力!AB22)</f>
        <v/>
      </c>
      <c r="G289" s="178" t="str">
        <f>IF(データ入力!Z22="","",データ入力!Z22)</f>
        <v/>
      </c>
    </row>
    <row r="290" spans="4:7" x14ac:dyDescent="0.2">
      <c r="D290" s="175">
        <f t="shared" si="7"/>
        <v>2.5</v>
      </c>
      <c r="E290" s="178" t="str">
        <f>IF(データ入力!AA23="","",データ入力!AA23)</f>
        <v/>
      </c>
      <c r="F290" s="252" t="str">
        <f>IF(データ入力!AB23="","",データ入力!AB23)</f>
        <v/>
      </c>
      <c r="G290" s="178" t="str">
        <f>IF(データ入力!Z23="","",データ入力!Z23)</f>
        <v/>
      </c>
    </row>
    <row r="291" spans="4:7" x14ac:dyDescent="0.2">
      <c r="D291" s="175">
        <f t="shared" si="7"/>
        <v>2.75</v>
      </c>
      <c r="E291" s="178" t="str">
        <f>IF(データ入力!AA24="","",データ入力!AA24)</f>
        <v/>
      </c>
      <c r="F291" s="252" t="str">
        <f>IF(データ入力!AB24="","",データ入力!AB24)</f>
        <v/>
      </c>
      <c r="G291" s="178" t="str">
        <f>IF(データ入力!Z24="","",データ入力!Z24)</f>
        <v/>
      </c>
    </row>
    <row r="292" spans="4:7" x14ac:dyDescent="0.2">
      <c r="D292" s="175">
        <f t="shared" si="7"/>
        <v>3</v>
      </c>
      <c r="E292" s="178" t="str">
        <f>IF(データ入力!AA25="","",データ入力!AA25)</f>
        <v/>
      </c>
      <c r="F292" s="252" t="str">
        <f>IF(データ入力!AB25="","",データ入力!AB25)</f>
        <v/>
      </c>
      <c r="G292" s="178" t="str">
        <f>IF(データ入力!Z25="","",データ入力!Z25)</f>
        <v/>
      </c>
    </row>
    <row r="293" spans="4:7" x14ac:dyDescent="0.2">
      <c r="D293" s="175">
        <f t="shared" si="7"/>
        <v>3.25</v>
      </c>
      <c r="E293" s="178" t="str">
        <f>IF(データ入力!AA26="","",データ入力!AA26)</f>
        <v/>
      </c>
      <c r="F293" s="252" t="str">
        <f>IF(データ入力!AB26="","",データ入力!AB26)</f>
        <v/>
      </c>
      <c r="G293" s="178" t="str">
        <f>IF(データ入力!Z26="","",データ入力!Z26)</f>
        <v/>
      </c>
    </row>
    <row r="294" spans="4:7" x14ac:dyDescent="0.2">
      <c r="D294" s="175">
        <f t="shared" si="7"/>
        <v>3.5</v>
      </c>
      <c r="E294" s="178" t="str">
        <f>IF(データ入力!AA27="","",データ入力!AA27)</f>
        <v/>
      </c>
      <c r="F294" s="252" t="str">
        <f>IF(データ入力!AB27="","",データ入力!AB27)</f>
        <v/>
      </c>
      <c r="G294" s="178" t="str">
        <f>IF(データ入力!Z27="","",データ入力!Z27)</f>
        <v/>
      </c>
    </row>
    <row r="295" spans="4:7" x14ac:dyDescent="0.2">
      <c r="D295" s="175">
        <f t="shared" si="7"/>
        <v>3.75</v>
      </c>
      <c r="E295" s="178" t="str">
        <f>IF(データ入力!AA28="","",データ入力!AA28)</f>
        <v/>
      </c>
      <c r="F295" s="252" t="str">
        <f>IF(データ入力!AB28="","",データ入力!AB28)</f>
        <v/>
      </c>
      <c r="G295" s="178" t="str">
        <f>IF(データ入力!Z28="","",データ入力!Z28)</f>
        <v/>
      </c>
    </row>
    <row r="296" spans="4:7" x14ac:dyDescent="0.2">
      <c r="D296" s="175">
        <f t="shared" si="7"/>
        <v>4</v>
      </c>
      <c r="E296" s="178" t="str">
        <f>IF(データ入力!AA29="","",データ入力!AA29)</f>
        <v/>
      </c>
      <c r="F296" s="252" t="str">
        <f>IF(データ入力!AB29="","",データ入力!AB29)</f>
        <v/>
      </c>
      <c r="G296" s="178" t="str">
        <f>IF(データ入力!Z29="","",データ入力!Z29)</f>
        <v/>
      </c>
    </row>
    <row r="297" spans="4:7" x14ac:dyDescent="0.2">
      <c r="D297" s="175">
        <f t="shared" si="7"/>
        <v>4.25</v>
      </c>
      <c r="E297" s="178" t="str">
        <f>IF(データ入力!AA30="","",データ入力!AA30)</f>
        <v/>
      </c>
      <c r="F297" s="252" t="str">
        <f>IF(データ入力!AB30="","",データ入力!AB30)</f>
        <v/>
      </c>
      <c r="G297" s="178" t="str">
        <f>IF(データ入力!Z30="","",データ入力!Z30)</f>
        <v/>
      </c>
    </row>
    <row r="298" spans="4:7" x14ac:dyDescent="0.2">
      <c r="D298" s="175">
        <f t="shared" si="7"/>
        <v>4.5</v>
      </c>
      <c r="E298" s="178" t="str">
        <f>IF(データ入力!AA31="","",データ入力!AA31)</f>
        <v/>
      </c>
      <c r="F298" s="252" t="str">
        <f>IF(データ入力!AB31="","",データ入力!AB31)</f>
        <v/>
      </c>
      <c r="G298" s="178" t="str">
        <f>IF(データ入力!Z31="","",データ入力!Z31)</f>
        <v/>
      </c>
    </row>
    <row r="299" spans="4:7" x14ac:dyDescent="0.2">
      <c r="D299" s="175">
        <f t="shared" si="7"/>
        <v>4.75</v>
      </c>
      <c r="E299" s="178" t="str">
        <f>IF(データ入力!AA32="","",データ入力!AA32)</f>
        <v/>
      </c>
      <c r="F299" s="252" t="str">
        <f>IF(データ入力!AB32="","",データ入力!AB32)</f>
        <v/>
      </c>
      <c r="G299" s="178" t="str">
        <f>IF(データ入力!Z32="","",データ入力!Z32)</f>
        <v/>
      </c>
    </row>
    <row r="300" spans="4:7" x14ac:dyDescent="0.2">
      <c r="D300" s="175">
        <f t="shared" si="7"/>
        <v>5</v>
      </c>
      <c r="E300" s="178" t="str">
        <f>IF(データ入力!AA33="","",データ入力!AA33)</f>
        <v/>
      </c>
      <c r="F300" s="252" t="str">
        <f>IF(データ入力!AB33="","",データ入力!AB33)</f>
        <v/>
      </c>
      <c r="G300" s="178" t="str">
        <f>IF(データ入力!Z33="","",データ入力!Z33)</f>
        <v/>
      </c>
    </row>
    <row r="301" spans="4:7" x14ac:dyDescent="0.2">
      <c r="D301" s="175">
        <f t="shared" si="7"/>
        <v>5.25</v>
      </c>
      <c r="E301" s="178" t="str">
        <f>IF(データ入力!AA34="","",データ入力!AA34)</f>
        <v/>
      </c>
      <c r="F301" s="252" t="str">
        <f>IF(データ入力!AB34="","",データ入力!AB34)</f>
        <v/>
      </c>
      <c r="G301" s="178" t="str">
        <f>IF(データ入力!Z34="","",データ入力!Z34)</f>
        <v/>
      </c>
    </row>
    <row r="302" spans="4:7" x14ac:dyDescent="0.2">
      <c r="D302" s="175">
        <f t="shared" si="7"/>
        <v>5.5</v>
      </c>
      <c r="E302" s="178" t="str">
        <f>IF(データ入力!AA35="","",データ入力!AA35)</f>
        <v/>
      </c>
      <c r="F302" s="252" t="str">
        <f>IF(データ入力!AB35="","",データ入力!AB35)</f>
        <v/>
      </c>
      <c r="G302" s="178" t="str">
        <f>IF(データ入力!Z35="","",データ入力!Z35)</f>
        <v/>
      </c>
    </row>
    <row r="303" spans="4:7" x14ac:dyDescent="0.2">
      <c r="D303" s="175">
        <f t="shared" si="7"/>
        <v>5.75</v>
      </c>
      <c r="E303" s="178" t="str">
        <f>IF(データ入力!AA36="","",データ入力!AA36)</f>
        <v/>
      </c>
      <c r="F303" s="252" t="str">
        <f>IF(データ入力!AB36="","",データ入力!AB36)</f>
        <v/>
      </c>
      <c r="G303" s="178" t="str">
        <f>IF(データ入力!Z36="","",データ入力!Z36)</f>
        <v/>
      </c>
    </row>
    <row r="304" spans="4:7" x14ac:dyDescent="0.2">
      <c r="D304" s="175">
        <f t="shared" si="7"/>
        <v>6</v>
      </c>
      <c r="E304" s="178" t="str">
        <f>IF(データ入力!AA37="","",データ入力!AA37)</f>
        <v/>
      </c>
      <c r="F304" s="252" t="str">
        <f>IF(データ入力!AB37="","",データ入力!AB37)</f>
        <v/>
      </c>
      <c r="G304" s="178" t="str">
        <f>IF(データ入力!Z37="","",データ入力!Z37)</f>
        <v/>
      </c>
    </row>
    <row r="305" spans="4:7" x14ac:dyDescent="0.2">
      <c r="D305" s="175">
        <f t="shared" si="7"/>
        <v>6.25</v>
      </c>
      <c r="E305" s="178" t="str">
        <f>IF(データ入力!AA38="","",データ入力!AA38)</f>
        <v/>
      </c>
      <c r="F305" s="252" t="str">
        <f>IF(データ入力!AB38="","",データ入力!AB38)</f>
        <v/>
      </c>
      <c r="G305" s="178" t="str">
        <f>IF(データ入力!Z38="","",データ入力!Z38)</f>
        <v/>
      </c>
    </row>
    <row r="306" spans="4:7" x14ac:dyDescent="0.2">
      <c r="D306" s="175">
        <f t="shared" si="7"/>
        <v>6.5</v>
      </c>
      <c r="E306" s="178" t="str">
        <f>IF(データ入力!AA39="","",データ入力!AA39)</f>
        <v/>
      </c>
      <c r="F306" s="252" t="str">
        <f>IF(データ入力!AB39="","",データ入力!AB39)</f>
        <v/>
      </c>
      <c r="G306" s="178" t="str">
        <f>IF(データ入力!Z39="","",データ入力!Z39)</f>
        <v/>
      </c>
    </row>
    <row r="307" spans="4:7" x14ac:dyDescent="0.2">
      <c r="D307" s="175">
        <f t="shared" si="7"/>
        <v>6.75</v>
      </c>
      <c r="E307" s="178" t="str">
        <f>IF(データ入力!AA40="","",データ入力!AA40)</f>
        <v/>
      </c>
      <c r="F307" s="252" t="str">
        <f>IF(データ入力!AB40="","",データ入力!AB40)</f>
        <v/>
      </c>
      <c r="G307" s="178" t="str">
        <f>IF(データ入力!Z40="","",データ入力!Z40)</f>
        <v/>
      </c>
    </row>
    <row r="308" spans="4:7" x14ac:dyDescent="0.2">
      <c r="D308" s="175">
        <f t="shared" si="7"/>
        <v>7</v>
      </c>
      <c r="E308" s="178" t="str">
        <f>IF(データ入力!AA41="","",データ入力!AA41)</f>
        <v/>
      </c>
      <c r="F308" s="252" t="str">
        <f>IF(データ入力!AB41="","",データ入力!AB41)</f>
        <v/>
      </c>
      <c r="G308" s="178" t="str">
        <f>IF(データ入力!Z41="","",データ入力!Z41)</f>
        <v/>
      </c>
    </row>
    <row r="309" spans="4:7" x14ac:dyDescent="0.2">
      <c r="D309" s="175">
        <f t="shared" si="7"/>
        <v>7.25</v>
      </c>
      <c r="E309" s="178" t="str">
        <f>IF(データ入力!AA42="","",データ入力!AA42)</f>
        <v/>
      </c>
      <c r="F309" s="252" t="str">
        <f>IF(データ入力!AB42="","",データ入力!AB42)</f>
        <v/>
      </c>
      <c r="G309" s="178" t="str">
        <f>IF(データ入力!Z42="","",データ入力!Z42)</f>
        <v/>
      </c>
    </row>
    <row r="310" spans="4:7" x14ac:dyDescent="0.2">
      <c r="D310" s="175">
        <f t="shared" si="7"/>
        <v>7.5</v>
      </c>
      <c r="E310" s="178" t="str">
        <f>IF(データ入力!AA43="","",データ入力!AA43)</f>
        <v/>
      </c>
      <c r="F310" s="252" t="str">
        <f>IF(データ入力!AB43="","",データ入力!AB43)</f>
        <v/>
      </c>
      <c r="G310" s="178" t="str">
        <f>IF(データ入力!Z43="","",データ入力!Z43)</f>
        <v/>
      </c>
    </row>
    <row r="311" spans="4:7" x14ac:dyDescent="0.2">
      <c r="D311" s="175">
        <f t="shared" si="7"/>
        <v>7.75</v>
      </c>
      <c r="E311" s="178" t="str">
        <f>IF(データ入力!AA44="","",データ入力!AA44)</f>
        <v/>
      </c>
      <c r="F311" s="252" t="str">
        <f>IF(データ入力!AB44="","",データ入力!AB44)</f>
        <v/>
      </c>
      <c r="G311" s="178" t="str">
        <f>IF(データ入力!Z44="","",データ入力!Z44)</f>
        <v/>
      </c>
    </row>
    <row r="312" spans="4:7" x14ac:dyDescent="0.2">
      <c r="D312" s="175">
        <f t="shared" si="7"/>
        <v>8</v>
      </c>
      <c r="E312" s="178" t="str">
        <f>IF(データ入力!AA45="","",データ入力!AA45)</f>
        <v/>
      </c>
      <c r="F312" s="252" t="str">
        <f>IF(データ入力!AB45="","",データ入力!AB45)</f>
        <v/>
      </c>
      <c r="G312" s="178" t="str">
        <f>IF(データ入力!Z45="","",データ入力!Z45)</f>
        <v/>
      </c>
    </row>
    <row r="313" spans="4:7" x14ac:dyDescent="0.2">
      <c r="D313" s="175">
        <f t="shared" si="7"/>
        <v>8.25</v>
      </c>
      <c r="E313" s="178" t="str">
        <f>IF(データ入力!AA46="","",データ入力!AA46)</f>
        <v/>
      </c>
      <c r="F313" s="252" t="str">
        <f>IF(データ入力!AB46="","",データ入力!AB46)</f>
        <v/>
      </c>
      <c r="G313" s="178" t="str">
        <f>IF(データ入力!Z46="","",データ入力!Z46)</f>
        <v/>
      </c>
    </row>
    <row r="314" spans="4:7" x14ac:dyDescent="0.2">
      <c r="D314" s="175">
        <f t="shared" si="7"/>
        <v>8.5</v>
      </c>
      <c r="E314" s="178" t="str">
        <f>IF(データ入力!AA47="","",データ入力!AA47)</f>
        <v/>
      </c>
      <c r="F314" s="252" t="str">
        <f>IF(データ入力!AB47="","",データ入力!AB47)</f>
        <v/>
      </c>
      <c r="G314" s="178" t="str">
        <f>IF(データ入力!Z47="","",データ入力!Z47)</f>
        <v/>
      </c>
    </row>
    <row r="315" spans="4:7" x14ac:dyDescent="0.2">
      <c r="D315" s="175">
        <f t="shared" si="7"/>
        <v>8.75</v>
      </c>
      <c r="E315" s="178" t="str">
        <f>IF(データ入力!AA48="","",データ入力!AA48)</f>
        <v/>
      </c>
      <c r="F315" s="252" t="str">
        <f>IF(データ入力!AB48="","",データ入力!AB48)</f>
        <v/>
      </c>
      <c r="G315" s="178" t="str">
        <f>IF(データ入力!Z48="","",データ入力!Z48)</f>
        <v/>
      </c>
    </row>
    <row r="316" spans="4:7" x14ac:dyDescent="0.2">
      <c r="D316" s="175">
        <f t="shared" si="7"/>
        <v>9</v>
      </c>
      <c r="E316" s="178" t="str">
        <f>IF(データ入力!AA49="","",データ入力!AA49)</f>
        <v/>
      </c>
      <c r="F316" s="252" t="str">
        <f>IF(データ入力!AB49="","",データ入力!AB49)</f>
        <v/>
      </c>
      <c r="G316" s="178" t="str">
        <f>IF(データ入力!Z49="","",データ入力!Z49)</f>
        <v/>
      </c>
    </row>
    <row r="317" spans="4:7" x14ac:dyDescent="0.2">
      <c r="D317" s="175">
        <f t="shared" si="7"/>
        <v>9.25</v>
      </c>
      <c r="E317" s="178" t="str">
        <f>IF(データ入力!AA50="","",データ入力!AA50)</f>
        <v/>
      </c>
      <c r="F317" s="252" t="str">
        <f>IF(データ入力!AB50="","",データ入力!AB50)</f>
        <v/>
      </c>
      <c r="G317" s="178" t="str">
        <f>IF(データ入力!Z50="","",データ入力!Z50)</f>
        <v/>
      </c>
    </row>
    <row r="318" spans="4:7" x14ac:dyDescent="0.2">
      <c r="D318" s="175">
        <f t="shared" si="7"/>
        <v>9.5</v>
      </c>
      <c r="E318" s="178" t="str">
        <f>IF(データ入力!AA51="","",データ入力!AA51)</f>
        <v/>
      </c>
      <c r="F318" s="252" t="str">
        <f>IF(データ入力!AB51="","",データ入力!AB51)</f>
        <v/>
      </c>
      <c r="G318" s="178" t="str">
        <f>IF(データ入力!Z51="","",データ入力!Z51)</f>
        <v/>
      </c>
    </row>
    <row r="319" spans="4:7" x14ac:dyDescent="0.2">
      <c r="D319" s="176">
        <f>CONCATENATE($U$13,$C15)*1</f>
        <v>0.25</v>
      </c>
      <c r="E319" s="177" t="str">
        <f>IF(データ入力!AD14="","",データ入力!AD14)</f>
        <v/>
      </c>
      <c r="F319" s="248" t="str">
        <f>IF(データ入力!AE14="","",データ入力!AE14)</f>
        <v/>
      </c>
      <c r="G319" s="177" t="str">
        <f>IF(データ入力!AC14="","",データ入力!AC14)</f>
        <v/>
      </c>
    </row>
    <row r="320" spans="4:7" x14ac:dyDescent="0.2">
      <c r="D320" s="176">
        <f t="shared" ref="D320:D356" si="8">CONCATENATE($U$13,$C16)*1</f>
        <v>0.5</v>
      </c>
      <c r="E320" s="177" t="str">
        <f>IF(データ入力!AD15="","",データ入力!AD15)</f>
        <v/>
      </c>
      <c r="F320" s="248" t="str">
        <f>IF(データ入力!AE15="","",データ入力!AE15)</f>
        <v/>
      </c>
      <c r="G320" s="177" t="str">
        <f>IF(データ入力!AC15="","",データ入力!AC15)</f>
        <v/>
      </c>
    </row>
    <row r="321" spans="4:7" x14ac:dyDescent="0.2">
      <c r="D321" s="176">
        <f t="shared" si="8"/>
        <v>0.75</v>
      </c>
      <c r="E321" s="177" t="str">
        <f>IF(データ入力!AD16="","",データ入力!AD16)</f>
        <v/>
      </c>
      <c r="F321" s="248" t="str">
        <f>IF(データ入力!AE16="","",データ入力!AE16)</f>
        <v/>
      </c>
      <c r="G321" s="177" t="str">
        <f>IF(データ入力!AC16="","",データ入力!AC16)</f>
        <v/>
      </c>
    </row>
    <row r="322" spans="4:7" x14ac:dyDescent="0.2">
      <c r="D322" s="176">
        <f t="shared" si="8"/>
        <v>1</v>
      </c>
      <c r="E322" s="177" t="str">
        <f>IF(データ入力!AD17="","",データ入力!AD17)</f>
        <v/>
      </c>
      <c r="F322" s="248" t="str">
        <f>IF(データ入力!AE17="","",データ入力!AE17)</f>
        <v/>
      </c>
      <c r="G322" s="177" t="str">
        <f>IF(データ入力!AC17="","",データ入力!AC17)</f>
        <v/>
      </c>
    </row>
    <row r="323" spans="4:7" x14ac:dyDescent="0.2">
      <c r="D323" s="176">
        <f t="shared" si="8"/>
        <v>1.25</v>
      </c>
      <c r="E323" s="177" t="str">
        <f>IF(データ入力!AD18="","",データ入力!AD18)</f>
        <v/>
      </c>
      <c r="F323" s="248" t="str">
        <f>IF(データ入力!AE18="","",データ入力!AE18)</f>
        <v/>
      </c>
      <c r="G323" s="177" t="str">
        <f>IF(データ入力!AC18="","",データ入力!AC18)</f>
        <v/>
      </c>
    </row>
    <row r="324" spans="4:7" x14ac:dyDescent="0.2">
      <c r="D324" s="176">
        <f t="shared" si="8"/>
        <v>1.5</v>
      </c>
      <c r="E324" s="177" t="str">
        <f>IF(データ入力!AD19="","",データ入力!AD19)</f>
        <v/>
      </c>
      <c r="F324" s="248" t="str">
        <f>IF(データ入力!AE19="","",データ入力!AE19)</f>
        <v/>
      </c>
      <c r="G324" s="177" t="str">
        <f>IF(データ入力!AC19="","",データ入力!AC19)</f>
        <v/>
      </c>
    </row>
    <row r="325" spans="4:7" x14ac:dyDescent="0.2">
      <c r="D325" s="176">
        <f t="shared" si="8"/>
        <v>1.75</v>
      </c>
      <c r="E325" s="177" t="str">
        <f>IF(データ入力!AD20="","",データ入力!AD20)</f>
        <v/>
      </c>
      <c r="F325" s="248" t="str">
        <f>IF(データ入力!AE20="","",データ入力!AE20)</f>
        <v/>
      </c>
      <c r="G325" s="177" t="str">
        <f>IF(データ入力!AC20="","",データ入力!AC20)</f>
        <v/>
      </c>
    </row>
    <row r="326" spans="4:7" x14ac:dyDescent="0.2">
      <c r="D326" s="176">
        <f t="shared" si="8"/>
        <v>2</v>
      </c>
      <c r="E326" s="177" t="str">
        <f>IF(データ入力!AD21="","",データ入力!AD21)</f>
        <v/>
      </c>
      <c r="F326" s="248" t="str">
        <f>IF(データ入力!AE21="","",データ入力!AE21)</f>
        <v/>
      </c>
      <c r="G326" s="177" t="str">
        <f>IF(データ入力!AC21="","",データ入力!AC21)</f>
        <v/>
      </c>
    </row>
    <row r="327" spans="4:7" x14ac:dyDescent="0.2">
      <c r="D327" s="176">
        <f t="shared" si="8"/>
        <v>2.25</v>
      </c>
      <c r="E327" s="177" t="str">
        <f>IF(データ入力!AD22="","",データ入力!AD22)</f>
        <v/>
      </c>
      <c r="F327" s="248" t="str">
        <f>IF(データ入力!AE22="","",データ入力!AE22)</f>
        <v/>
      </c>
      <c r="G327" s="177" t="str">
        <f>IF(データ入力!AC22="","",データ入力!AC22)</f>
        <v/>
      </c>
    </row>
    <row r="328" spans="4:7" x14ac:dyDescent="0.2">
      <c r="D328" s="176">
        <f t="shared" si="8"/>
        <v>2.5</v>
      </c>
      <c r="E328" s="177" t="str">
        <f>IF(データ入力!AD23="","",データ入力!AD23)</f>
        <v/>
      </c>
      <c r="F328" s="248" t="str">
        <f>IF(データ入力!AE23="","",データ入力!AE23)</f>
        <v/>
      </c>
      <c r="G328" s="177" t="str">
        <f>IF(データ入力!AC23="","",データ入力!AC23)</f>
        <v/>
      </c>
    </row>
    <row r="329" spans="4:7" x14ac:dyDescent="0.2">
      <c r="D329" s="176">
        <f t="shared" si="8"/>
        <v>2.75</v>
      </c>
      <c r="E329" s="177" t="str">
        <f>IF(データ入力!AD24="","",データ入力!AD24)</f>
        <v/>
      </c>
      <c r="F329" s="248" t="str">
        <f>IF(データ入力!AE24="","",データ入力!AE24)</f>
        <v/>
      </c>
      <c r="G329" s="177" t="str">
        <f>IF(データ入力!AC24="","",データ入力!AC24)</f>
        <v/>
      </c>
    </row>
    <row r="330" spans="4:7" x14ac:dyDescent="0.2">
      <c r="D330" s="176">
        <f t="shared" si="8"/>
        <v>3</v>
      </c>
      <c r="E330" s="177" t="str">
        <f>IF(データ入力!AD25="","",データ入力!AD25)</f>
        <v/>
      </c>
      <c r="F330" s="248" t="str">
        <f>IF(データ入力!AE25="","",データ入力!AE25)</f>
        <v/>
      </c>
      <c r="G330" s="177" t="str">
        <f>IF(データ入力!AC25="","",データ入力!AC25)</f>
        <v/>
      </c>
    </row>
    <row r="331" spans="4:7" x14ac:dyDescent="0.2">
      <c r="D331" s="176">
        <f t="shared" si="8"/>
        <v>3.25</v>
      </c>
      <c r="E331" s="177" t="str">
        <f>IF(データ入力!AD26="","",データ入力!AD26)</f>
        <v/>
      </c>
      <c r="F331" s="248" t="str">
        <f>IF(データ入力!AE26="","",データ入力!AE26)</f>
        <v/>
      </c>
      <c r="G331" s="177" t="str">
        <f>IF(データ入力!AC26="","",データ入力!AC26)</f>
        <v/>
      </c>
    </row>
    <row r="332" spans="4:7" x14ac:dyDescent="0.2">
      <c r="D332" s="176">
        <f t="shared" si="8"/>
        <v>3.5</v>
      </c>
      <c r="E332" s="177" t="str">
        <f>IF(データ入力!AD27="","",データ入力!AD27)</f>
        <v/>
      </c>
      <c r="F332" s="248" t="str">
        <f>IF(データ入力!AE27="","",データ入力!AE27)</f>
        <v/>
      </c>
      <c r="G332" s="177" t="str">
        <f>IF(データ入力!AC27="","",データ入力!AC27)</f>
        <v/>
      </c>
    </row>
    <row r="333" spans="4:7" x14ac:dyDescent="0.2">
      <c r="D333" s="176">
        <f t="shared" si="8"/>
        <v>3.75</v>
      </c>
      <c r="E333" s="177" t="str">
        <f>IF(データ入力!AD28="","",データ入力!AD28)</f>
        <v/>
      </c>
      <c r="F333" s="248" t="str">
        <f>IF(データ入力!AE28="","",データ入力!AE28)</f>
        <v/>
      </c>
      <c r="G333" s="177" t="str">
        <f>IF(データ入力!AC28="","",データ入力!AC28)</f>
        <v/>
      </c>
    </row>
    <row r="334" spans="4:7" x14ac:dyDescent="0.2">
      <c r="D334" s="176">
        <f t="shared" si="8"/>
        <v>4</v>
      </c>
      <c r="E334" s="177" t="str">
        <f>IF(データ入力!AD29="","",データ入力!AD29)</f>
        <v/>
      </c>
      <c r="F334" s="248" t="str">
        <f>IF(データ入力!AE29="","",データ入力!AE29)</f>
        <v/>
      </c>
      <c r="G334" s="177" t="str">
        <f>IF(データ入力!AC29="","",データ入力!AC29)</f>
        <v/>
      </c>
    </row>
    <row r="335" spans="4:7" x14ac:dyDescent="0.2">
      <c r="D335" s="176">
        <f t="shared" si="8"/>
        <v>4.25</v>
      </c>
      <c r="E335" s="177" t="str">
        <f>IF(データ入力!AD30="","",データ入力!AD30)</f>
        <v/>
      </c>
      <c r="F335" s="248" t="str">
        <f>IF(データ入力!AE30="","",データ入力!AE30)</f>
        <v/>
      </c>
      <c r="G335" s="177" t="str">
        <f>IF(データ入力!AC30="","",データ入力!AC30)</f>
        <v/>
      </c>
    </row>
    <row r="336" spans="4:7" x14ac:dyDescent="0.2">
      <c r="D336" s="176">
        <f t="shared" si="8"/>
        <v>4.5</v>
      </c>
      <c r="E336" s="177" t="str">
        <f>IF(データ入力!AD31="","",データ入力!AD31)</f>
        <v/>
      </c>
      <c r="F336" s="248" t="str">
        <f>IF(データ入力!AE31="","",データ入力!AE31)</f>
        <v/>
      </c>
      <c r="G336" s="177" t="str">
        <f>IF(データ入力!AC31="","",データ入力!AC31)</f>
        <v/>
      </c>
    </row>
    <row r="337" spans="4:7" x14ac:dyDescent="0.2">
      <c r="D337" s="176">
        <f t="shared" si="8"/>
        <v>4.75</v>
      </c>
      <c r="E337" s="177" t="str">
        <f>IF(データ入力!AD32="","",データ入力!AD32)</f>
        <v/>
      </c>
      <c r="F337" s="248" t="str">
        <f>IF(データ入力!AE32="","",データ入力!AE32)</f>
        <v/>
      </c>
      <c r="G337" s="177" t="str">
        <f>IF(データ入力!AC32="","",データ入力!AC32)</f>
        <v/>
      </c>
    </row>
    <row r="338" spans="4:7" x14ac:dyDescent="0.2">
      <c r="D338" s="176">
        <f t="shared" si="8"/>
        <v>5</v>
      </c>
      <c r="E338" s="177" t="str">
        <f>IF(データ入力!AD33="","",データ入力!AD33)</f>
        <v/>
      </c>
      <c r="F338" s="248" t="str">
        <f>IF(データ入力!AE33="","",データ入力!AE33)</f>
        <v/>
      </c>
      <c r="G338" s="177" t="str">
        <f>IF(データ入力!AC33="","",データ入力!AC33)</f>
        <v/>
      </c>
    </row>
    <row r="339" spans="4:7" x14ac:dyDescent="0.2">
      <c r="D339" s="176">
        <f t="shared" si="8"/>
        <v>5.25</v>
      </c>
      <c r="E339" s="177" t="str">
        <f>IF(データ入力!AD34="","",データ入力!AD34)</f>
        <v/>
      </c>
      <c r="F339" s="248" t="str">
        <f>IF(データ入力!AE34="","",データ入力!AE34)</f>
        <v/>
      </c>
      <c r="G339" s="177" t="str">
        <f>IF(データ入力!AC34="","",データ入力!AC34)</f>
        <v/>
      </c>
    </row>
    <row r="340" spans="4:7" x14ac:dyDescent="0.2">
      <c r="D340" s="176">
        <f t="shared" si="8"/>
        <v>5.5</v>
      </c>
      <c r="E340" s="177" t="str">
        <f>IF(データ入力!AD35="","",データ入力!AD35)</f>
        <v/>
      </c>
      <c r="F340" s="248" t="str">
        <f>IF(データ入力!AE35="","",データ入力!AE35)</f>
        <v/>
      </c>
      <c r="G340" s="177" t="str">
        <f>IF(データ入力!AC35="","",データ入力!AC35)</f>
        <v/>
      </c>
    </row>
    <row r="341" spans="4:7" x14ac:dyDescent="0.2">
      <c r="D341" s="176">
        <f t="shared" si="8"/>
        <v>5.75</v>
      </c>
      <c r="E341" s="177" t="str">
        <f>IF(データ入力!AD36="","",データ入力!AD36)</f>
        <v/>
      </c>
      <c r="F341" s="248" t="str">
        <f>IF(データ入力!AE36="","",データ入力!AE36)</f>
        <v/>
      </c>
      <c r="G341" s="177" t="str">
        <f>IF(データ入力!AC36="","",データ入力!AC36)</f>
        <v/>
      </c>
    </row>
    <row r="342" spans="4:7" x14ac:dyDescent="0.2">
      <c r="D342" s="176">
        <f t="shared" si="8"/>
        <v>6</v>
      </c>
      <c r="E342" s="177" t="str">
        <f>IF(データ入力!AD37="","",データ入力!AD37)</f>
        <v/>
      </c>
      <c r="F342" s="248" t="str">
        <f>IF(データ入力!AE37="","",データ入力!AE37)</f>
        <v/>
      </c>
      <c r="G342" s="177" t="str">
        <f>IF(データ入力!AC37="","",データ入力!AC37)</f>
        <v/>
      </c>
    </row>
    <row r="343" spans="4:7" x14ac:dyDescent="0.2">
      <c r="D343" s="176">
        <f t="shared" si="8"/>
        <v>6.25</v>
      </c>
      <c r="E343" s="177" t="str">
        <f>IF(データ入力!AD38="","",データ入力!AD38)</f>
        <v/>
      </c>
      <c r="F343" s="248" t="str">
        <f>IF(データ入力!AE38="","",データ入力!AE38)</f>
        <v/>
      </c>
      <c r="G343" s="177" t="str">
        <f>IF(データ入力!AC38="","",データ入力!AC38)</f>
        <v/>
      </c>
    </row>
    <row r="344" spans="4:7" x14ac:dyDescent="0.2">
      <c r="D344" s="176">
        <f t="shared" si="8"/>
        <v>6.5</v>
      </c>
      <c r="E344" s="177" t="str">
        <f>IF(データ入力!AD39="","",データ入力!AD39)</f>
        <v/>
      </c>
      <c r="F344" s="248" t="str">
        <f>IF(データ入力!AE39="","",データ入力!AE39)</f>
        <v/>
      </c>
      <c r="G344" s="177" t="str">
        <f>IF(データ入力!AC39="","",データ入力!AC39)</f>
        <v/>
      </c>
    </row>
    <row r="345" spans="4:7" x14ac:dyDescent="0.2">
      <c r="D345" s="176">
        <f t="shared" si="8"/>
        <v>6.75</v>
      </c>
      <c r="E345" s="177" t="str">
        <f>IF(データ入力!AD40="","",データ入力!AD40)</f>
        <v/>
      </c>
      <c r="F345" s="248" t="str">
        <f>IF(データ入力!AE40="","",データ入力!AE40)</f>
        <v/>
      </c>
      <c r="G345" s="177" t="str">
        <f>IF(データ入力!AC40="","",データ入力!AC40)</f>
        <v/>
      </c>
    </row>
    <row r="346" spans="4:7" x14ac:dyDescent="0.2">
      <c r="D346" s="176">
        <f t="shared" si="8"/>
        <v>7</v>
      </c>
      <c r="E346" s="177" t="str">
        <f>IF(データ入力!AD41="","",データ入力!AD41)</f>
        <v/>
      </c>
      <c r="F346" s="248" t="str">
        <f>IF(データ入力!AE41="","",データ入力!AE41)</f>
        <v/>
      </c>
      <c r="G346" s="177" t="str">
        <f>IF(データ入力!AC41="","",データ入力!AC41)</f>
        <v/>
      </c>
    </row>
    <row r="347" spans="4:7" x14ac:dyDescent="0.2">
      <c r="D347" s="176">
        <f t="shared" si="8"/>
        <v>7.25</v>
      </c>
      <c r="E347" s="177" t="str">
        <f>IF(データ入力!AD42="","",データ入力!AD42)</f>
        <v/>
      </c>
      <c r="F347" s="248" t="str">
        <f>IF(データ入力!AE42="","",データ入力!AE42)</f>
        <v/>
      </c>
      <c r="G347" s="177" t="str">
        <f>IF(データ入力!AC42="","",データ入力!AC42)</f>
        <v/>
      </c>
    </row>
    <row r="348" spans="4:7" x14ac:dyDescent="0.2">
      <c r="D348" s="176">
        <f t="shared" si="8"/>
        <v>7.5</v>
      </c>
      <c r="E348" s="177" t="str">
        <f>IF(データ入力!AD43="","",データ入力!AD43)</f>
        <v/>
      </c>
      <c r="F348" s="248" t="str">
        <f>IF(データ入力!AE43="","",データ入力!AE43)</f>
        <v/>
      </c>
      <c r="G348" s="177" t="str">
        <f>IF(データ入力!AC43="","",データ入力!AC43)</f>
        <v/>
      </c>
    </row>
    <row r="349" spans="4:7" x14ac:dyDescent="0.2">
      <c r="D349" s="176">
        <f t="shared" si="8"/>
        <v>7.75</v>
      </c>
      <c r="E349" s="177" t="str">
        <f>IF(データ入力!AD44="","",データ入力!AD44)</f>
        <v/>
      </c>
      <c r="F349" s="248" t="str">
        <f>IF(データ入力!AE44="","",データ入力!AE44)</f>
        <v/>
      </c>
      <c r="G349" s="177" t="str">
        <f>IF(データ入力!AC44="","",データ入力!AC44)</f>
        <v/>
      </c>
    </row>
    <row r="350" spans="4:7" x14ac:dyDescent="0.2">
      <c r="D350" s="176">
        <f t="shared" si="8"/>
        <v>8</v>
      </c>
      <c r="E350" s="177" t="str">
        <f>IF(データ入力!AD45="","",データ入力!AD45)</f>
        <v/>
      </c>
      <c r="F350" s="248" t="str">
        <f>IF(データ入力!AE45="","",データ入力!AE45)</f>
        <v/>
      </c>
      <c r="G350" s="177" t="str">
        <f>IF(データ入力!AC45="","",データ入力!AC45)</f>
        <v/>
      </c>
    </row>
    <row r="351" spans="4:7" x14ac:dyDescent="0.2">
      <c r="D351" s="176">
        <f t="shared" si="8"/>
        <v>8.25</v>
      </c>
      <c r="E351" s="177" t="str">
        <f>IF(データ入力!AD46="","",データ入力!AD46)</f>
        <v/>
      </c>
      <c r="F351" s="248" t="str">
        <f>IF(データ入力!AE46="","",データ入力!AE46)</f>
        <v/>
      </c>
      <c r="G351" s="177" t="str">
        <f>IF(データ入力!AC46="","",データ入力!AC46)</f>
        <v/>
      </c>
    </row>
    <row r="352" spans="4:7" x14ac:dyDescent="0.2">
      <c r="D352" s="176">
        <f t="shared" si="8"/>
        <v>8.5</v>
      </c>
      <c r="E352" s="177" t="str">
        <f>IF(データ入力!AD47="","",データ入力!AD47)</f>
        <v/>
      </c>
      <c r="F352" s="248" t="str">
        <f>IF(データ入力!AE47="","",データ入力!AE47)</f>
        <v/>
      </c>
      <c r="G352" s="177" t="str">
        <f>IF(データ入力!AC47="","",データ入力!AC47)</f>
        <v/>
      </c>
    </row>
    <row r="353" spans="4:7" x14ac:dyDescent="0.2">
      <c r="D353" s="176">
        <f t="shared" si="8"/>
        <v>8.75</v>
      </c>
      <c r="E353" s="177" t="str">
        <f>IF(データ入力!AD48="","",データ入力!AD48)</f>
        <v/>
      </c>
      <c r="F353" s="248" t="str">
        <f>IF(データ入力!AE48="","",データ入力!AE48)</f>
        <v/>
      </c>
      <c r="G353" s="177" t="str">
        <f>IF(データ入力!AC48="","",データ入力!AC48)</f>
        <v/>
      </c>
    </row>
    <row r="354" spans="4:7" x14ac:dyDescent="0.2">
      <c r="D354" s="176">
        <f t="shared" si="8"/>
        <v>9</v>
      </c>
      <c r="E354" s="177" t="str">
        <f>IF(データ入力!AD49="","",データ入力!AD49)</f>
        <v/>
      </c>
      <c r="F354" s="248" t="str">
        <f>IF(データ入力!AE49="","",データ入力!AE49)</f>
        <v/>
      </c>
      <c r="G354" s="177" t="str">
        <f>IF(データ入力!AC49="","",データ入力!AC49)</f>
        <v/>
      </c>
    </row>
    <row r="355" spans="4:7" x14ac:dyDescent="0.2">
      <c r="D355" s="176">
        <f t="shared" si="8"/>
        <v>9.25</v>
      </c>
      <c r="E355" s="177" t="str">
        <f>IF(データ入力!AD50="","",データ入力!AD50)</f>
        <v/>
      </c>
      <c r="F355" s="248" t="str">
        <f>IF(データ入力!AE50="","",データ入力!AE50)</f>
        <v/>
      </c>
      <c r="G355" s="177" t="str">
        <f>IF(データ入力!AC50="","",データ入力!AC50)</f>
        <v/>
      </c>
    </row>
    <row r="356" spans="4:7" x14ac:dyDescent="0.2">
      <c r="D356" s="176">
        <f t="shared" si="8"/>
        <v>9.5</v>
      </c>
      <c r="E356" s="177" t="str">
        <f>IF(データ入力!AD51="","",データ入力!AD51)</f>
        <v/>
      </c>
      <c r="F356" s="248" t="str">
        <f>IF(データ入力!AE51="","",データ入力!AE51)</f>
        <v/>
      </c>
      <c r="G356" s="177" t="str">
        <f>IF(データ入力!AC51="","",データ入力!AC51)</f>
        <v/>
      </c>
    </row>
    <row r="357" spans="4:7" x14ac:dyDescent="0.2">
      <c r="D357" s="175">
        <f>CONCATENATE($W$13,$C15)*1</f>
        <v>0.25</v>
      </c>
      <c r="E357" s="178" t="str">
        <f>IF(データ入力!AG14="","",データ入力!AG14)</f>
        <v/>
      </c>
      <c r="F357" s="252" t="str">
        <f>IF(データ入力!AH14="","",データ入力!AH14)</f>
        <v/>
      </c>
      <c r="G357" s="178" t="str">
        <f>IF(データ入力!AF14="","",データ入力!AF14)</f>
        <v/>
      </c>
    </row>
    <row r="358" spans="4:7" x14ac:dyDescent="0.2">
      <c r="D358" s="175">
        <f t="shared" ref="D358:D394" si="9">CONCATENATE($W$13,$C16)*1</f>
        <v>0.5</v>
      </c>
      <c r="E358" s="178" t="str">
        <f>IF(データ入力!AG15="","",データ入力!AG15)</f>
        <v/>
      </c>
      <c r="F358" s="252" t="str">
        <f>IF(データ入力!AH15="","",データ入力!AH15)</f>
        <v/>
      </c>
      <c r="G358" s="178" t="str">
        <f>IF(データ入力!AF15="","",データ入力!AF15)</f>
        <v/>
      </c>
    </row>
    <row r="359" spans="4:7" x14ac:dyDescent="0.2">
      <c r="D359" s="175">
        <f t="shared" si="9"/>
        <v>0.75</v>
      </c>
      <c r="E359" s="178" t="str">
        <f>IF(データ入力!AG16="","",データ入力!AG16)</f>
        <v/>
      </c>
      <c r="F359" s="252" t="str">
        <f>IF(データ入力!AH16="","",データ入力!AH16)</f>
        <v/>
      </c>
      <c r="G359" s="178" t="str">
        <f>IF(データ入力!AF16="","",データ入力!AF16)</f>
        <v/>
      </c>
    </row>
    <row r="360" spans="4:7" x14ac:dyDescent="0.2">
      <c r="D360" s="175">
        <f t="shared" si="9"/>
        <v>1</v>
      </c>
      <c r="E360" s="178" t="str">
        <f>IF(データ入力!AG17="","",データ入力!AG17)</f>
        <v/>
      </c>
      <c r="F360" s="252" t="str">
        <f>IF(データ入力!AH17="","",データ入力!AH17)</f>
        <v/>
      </c>
      <c r="G360" s="178" t="str">
        <f>IF(データ入力!AF17="","",データ入力!AF17)</f>
        <v/>
      </c>
    </row>
    <row r="361" spans="4:7" x14ac:dyDescent="0.2">
      <c r="D361" s="175">
        <f t="shared" si="9"/>
        <v>1.25</v>
      </c>
      <c r="E361" s="178" t="str">
        <f>IF(データ入力!AG18="","",データ入力!AG18)</f>
        <v/>
      </c>
      <c r="F361" s="252" t="str">
        <f>IF(データ入力!AH18="","",データ入力!AH18)</f>
        <v/>
      </c>
      <c r="G361" s="178" t="str">
        <f>IF(データ入力!AF18="","",データ入力!AF18)</f>
        <v/>
      </c>
    </row>
    <row r="362" spans="4:7" x14ac:dyDescent="0.2">
      <c r="D362" s="175">
        <f t="shared" si="9"/>
        <v>1.5</v>
      </c>
      <c r="E362" s="178" t="str">
        <f>IF(データ入力!AG19="","",データ入力!AG19)</f>
        <v/>
      </c>
      <c r="F362" s="252" t="str">
        <f>IF(データ入力!AH19="","",データ入力!AH19)</f>
        <v/>
      </c>
      <c r="G362" s="178" t="str">
        <f>IF(データ入力!AF19="","",データ入力!AF19)</f>
        <v/>
      </c>
    </row>
    <row r="363" spans="4:7" x14ac:dyDescent="0.2">
      <c r="D363" s="175">
        <f t="shared" si="9"/>
        <v>1.75</v>
      </c>
      <c r="E363" s="178" t="str">
        <f>IF(データ入力!AG20="","",データ入力!AG20)</f>
        <v/>
      </c>
      <c r="F363" s="252" t="str">
        <f>IF(データ入力!AH20="","",データ入力!AH20)</f>
        <v/>
      </c>
      <c r="G363" s="178" t="str">
        <f>IF(データ入力!AF20="","",データ入力!AF20)</f>
        <v/>
      </c>
    </row>
    <row r="364" spans="4:7" x14ac:dyDescent="0.2">
      <c r="D364" s="175">
        <f t="shared" si="9"/>
        <v>2</v>
      </c>
      <c r="E364" s="178" t="str">
        <f>IF(データ入力!AG21="","",データ入力!AG21)</f>
        <v/>
      </c>
      <c r="F364" s="252" t="str">
        <f>IF(データ入力!AH21="","",データ入力!AH21)</f>
        <v/>
      </c>
      <c r="G364" s="178" t="str">
        <f>IF(データ入力!AF21="","",データ入力!AF21)</f>
        <v/>
      </c>
    </row>
    <row r="365" spans="4:7" x14ac:dyDescent="0.2">
      <c r="D365" s="175">
        <f t="shared" si="9"/>
        <v>2.25</v>
      </c>
      <c r="E365" s="178" t="str">
        <f>IF(データ入力!AG22="","",データ入力!AG22)</f>
        <v/>
      </c>
      <c r="F365" s="252" t="str">
        <f>IF(データ入力!AH22="","",データ入力!AH22)</f>
        <v/>
      </c>
      <c r="G365" s="178" t="str">
        <f>IF(データ入力!AF22="","",データ入力!AF22)</f>
        <v/>
      </c>
    </row>
    <row r="366" spans="4:7" x14ac:dyDescent="0.2">
      <c r="D366" s="175">
        <f t="shared" si="9"/>
        <v>2.5</v>
      </c>
      <c r="E366" s="178" t="str">
        <f>IF(データ入力!AG23="","",データ入力!AG23)</f>
        <v/>
      </c>
      <c r="F366" s="252" t="str">
        <f>IF(データ入力!AH23="","",データ入力!AH23)</f>
        <v/>
      </c>
      <c r="G366" s="178" t="str">
        <f>IF(データ入力!AF23="","",データ入力!AF23)</f>
        <v/>
      </c>
    </row>
    <row r="367" spans="4:7" x14ac:dyDescent="0.2">
      <c r="D367" s="175">
        <f t="shared" si="9"/>
        <v>2.75</v>
      </c>
      <c r="E367" s="178" t="str">
        <f>IF(データ入力!AG24="","",データ入力!AG24)</f>
        <v/>
      </c>
      <c r="F367" s="252" t="str">
        <f>IF(データ入力!AH24="","",データ入力!AH24)</f>
        <v/>
      </c>
      <c r="G367" s="178" t="str">
        <f>IF(データ入力!AF24="","",データ入力!AF24)</f>
        <v/>
      </c>
    </row>
    <row r="368" spans="4:7" x14ac:dyDescent="0.2">
      <c r="D368" s="175">
        <f t="shared" si="9"/>
        <v>3</v>
      </c>
      <c r="E368" s="178" t="str">
        <f>IF(データ入力!AG25="","",データ入力!AG25)</f>
        <v/>
      </c>
      <c r="F368" s="252" t="str">
        <f>IF(データ入力!AH25="","",データ入力!AH25)</f>
        <v/>
      </c>
      <c r="G368" s="178" t="str">
        <f>IF(データ入力!AF25="","",データ入力!AF25)</f>
        <v/>
      </c>
    </row>
    <row r="369" spans="4:7" x14ac:dyDescent="0.2">
      <c r="D369" s="175">
        <f t="shared" si="9"/>
        <v>3.25</v>
      </c>
      <c r="E369" s="178" t="str">
        <f>IF(データ入力!AG26="","",データ入力!AG26)</f>
        <v/>
      </c>
      <c r="F369" s="252" t="str">
        <f>IF(データ入力!AH26="","",データ入力!AH26)</f>
        <v/>
      </c>
      <c r="G369" s="178" t="str">
        <f>IF(データ入力!AF26="","",データ入力!AF26)</f>
        <v/>
      </c>
    </row>
    <row r="370" spans="4:7" x14ac:dyDescent="0.2">
      <c r="D370" s="175">
        <f t="shared" si="9"/>
        <v>3.5</v>
      </c>
      <c r="E370" s="178" t="str">
        <f>IF(データ入力!AG27="","",データ入力!AG27)</f>
        <v/>
      </c>
      <c r="F370" s="252" t="str">
        <f>IF(データ入力!AH27="","",データ入力!AH27)</f>
        <v/>
      </c>
      <c r="G370" s="178" t="str">
        <f>IF(データ入力!AF27="","",データ入力!AF27)</f>
        <v/>
      </c>
    </row>
    <row r="371" spans="4:7" x14ac:dyDescent="0.2">
      <c r="D371" s="175">
        <f t="shared" si="9"/>
        <v>3.75</v>
      </c>
      <c r="E371" s="178" t="str">
        <f>IF(データ入力!AG28="","",データ入力!AG28)</f>
        <v/>
      </c>
      <c r="F371" s="252" t="str">
        <f>IF(データ入力!AH28="","",データ入力!AH28)</f>
        <v/>
      </c>
      <c r="G371" s="178" t="str">
        <f>IF(データ入力!AF28="","",データ入力!AF28)</f>
        <v/>
      </c>
    </row>
    <row r="372" spans="4:7" x14ac:dyDescent="0.2">
      <c r="D372" s="175">
        <f t="shared" si="9"/>
        <v>4</v>
      </c>
      <c r="E372" s="178" t="str">
        <f>IF(データ入力!AG29="","",データ入力!AG29)</f>
        <v/>
      </c>
      <c r="F372" s="252" t="str">
        <f>IF(データ入力!AH29="","",データ入力!AH29)</f>
        <v/>
      </c>
      <c r="G372" s="178" t="str">
        <f>IF(データ入力!AF29="","",データ入力!AF29)</f>
        <v/>
      </c>
    </row>
    <row r="373" spans="4:7" x14ac:dyDescent="0.2">
      <c r="D373" s="175">
        <f t="shared" si="9"/>
        <v>4.25</v>
      </c>
      <c r="E373" s="178" t="str">
        <f>IF(データ入力!AG30="","",データ入力!AG30)</f>
        <v/>
      </c>
      <c r="F373" s="252" t="str">
        <f>IF(データ入力!AH30="","",データ入力!AH30)</f>
        <v/>
      </c>
      <c r="G373" s="178" t="str">
        <f>IF(データ入力!AF30="","",データ入力!AF30)</f>
        <v/>
      </c>
    </row>
    <row r="374" spans="4:7" x14ac:dyDescent="0.2">
      <c r="D374" s="175">
        <f t="shared" si="9"/>
        <v>4.5</v>
      </c>
      <c r="E374" s="178" t="str">
        <f>IF(データ入力!AG31="","",データ入力!AG31)</f>
        <v/>
      </c>
      <c r="F374" s="252" t="str">
        <f>IF(データ入力!AH31="","",データ入力!AH31)</f>
        <v/>
      </c>
      <c r="G374" s="178" t="str">
        <f>IF(データ入力!AF31="","",データ入力!AF31)</f>
        <v/>
      </c>
    </row>
    <row r="375" spans="4:7" x14ac:dyDescent="0.2">
      <c r="D375" s="175">
        <f t="shared" si="9"/>
        <v>4.75</v>
      </c>
      <c r="E375" s="178" t="str">
        <f>IF(データ入力!AG32="","",データ入力!AG32)</f>
        <v/>
      </c>
      <c r="F375" s="252" t="str">
        <f>IF(データ入力!AH32="","",データ入力!AH32)</f>
        <v/>
      </c>
      <c r="G375" s="178" t="str">
        <f>IF(データ入力!AF32="","",データ入力!AF32)</f>
        <v/>
      </c>
    </row>
    <row r="376" spans="4:7" x14ac:dyDescent="0.2">
      <c r="D376" s="175">
        <f t="shared" si="9"/>
        <v>5</v>
      </c>
      <c r="E376" s="178" t="str">
        <f>IF(データ入力!AG33="","",データ入力!AG33)</f>
        <v/>
      </c>
      <c r="F376" s="252" t="str">
        <f>IF(データ入力!AH33="","",データ入力!AH33)</f>
        <v/>
      </c>
      <c r="G376" s="178" t="str">
        <f>IF(データ入力!AF33="","",データ入力!AF33)</f>
        <v/>
      </c>
    </row>
    <row r="377" spans="4:7" x14ac:dyDescent="0.2">
      <c r="D377" s="175">
        <f t="shared" si="9"/>
        <v>5.25</v>
      </c>
      <c r="E377" s="178" t="str">
        <f>IF(データ入力!AG34="","",データ入力!AG34)</f>
        <v/>
      </c>
      <c r="F377" s="252" t="str">
        <f>IF(データ入力!AH34="","",データ入力!AH34)</f>
        <v/>
      </c>
      <c r="G377" s="178" t="str">
        <f>IF(データ入力!AF34="","",データ入力!AF34)</f>
        <v/>
      </c>
    </row>
    <row r="378" spans="4:7" x14ac:dyDescent="0.2">
      <c r="D378" s="175">
        <f t="shared" si="9"/>
        <v>5.5</v>
      </c>
      <c r="E378" s="178" t="str">
        <f>IF(データ入力!AG35="","",データ入力!AG35)</f>
        <v/>
      </c>
      <c r="F378" s="252" t="str">
        <f>IF(データ入力!AH35="","",データ入力!AH35)</f>
        <v/>
      </c>
      <c r="G378" s="178" t="str">
        <f>IF(データ入力!AF35="","",データ入力!AF35)</f>
        <v/>
      </c>
    </row>
    <row r="379" spans="4:7" x14ac:dyDescent="0.2">
      <c r="D379" s="175">
        <f t="shared" si="9"/>
        <v>5.75</v>
      </c>
      <c r="E379" s="178" t="str">
        <f>IF(データ入力!AG36="","",データ入力!AG36)</f>
        <v/>
      </c>
      <c r="F379" s="252" t="str">
        <f>IF(データ入力!AH36="","",データ入力!AH36)</f>
        <v/>
      </c>
      <c r="G379" s="178" t="str">
        <f>IF(データ入力!AF36="","",データ入力!AF36)</f>
        <v/>
      </c>
    </row>
    <row r="380" spans="4:7" x14ac:dyDescent="0.2">
      <c r="D380" s="175">
        <f t="shared" si="9"/>
        <v>6</v>
      </c>
      <c r="E380" s="178" t="str">
        <f>IF(データ入力!AG37="","",データ入力!AG37)</f>
        <v/>
      </c>
      <c r="F380" s="252" t="str">
        <f>IF(データ入力!AH37="","",データ入力!AH37)</f>
        <v/>
      </c>
      <c r="G380" s="178" t="str">
        <f>IF(データ入力!AF37="","",データ入力!AF37)</f>
        <v/>
      </c>
    </row>
    <row r="381" spans="4:7" x14ac:dyDescent="0.2">
      <c r="D381" s="175">
        <f t="shared" si="9"/>
        <v>6.25</v>
      </c>
      <c r="E381" s="178" t="str">
        <f>IF(データ入力!AG38="","",データ入力!AG38)</f>
        <v/>
      </c>
      <c r="F381" s="252" t="str">
        <f>IF(データ入力!AH38="","",データ入力!AH38)</f>
        <v/>
      </c>
      <c r="G381" s="178" t="str">
        <f>IF(データ入力!AF38="","",データ入力!AF38)</f>
        <v/>
      </c>
    </row>
    <row r="382" spans="4:7" x14ac:dyDescent="0.2">
      <c r="D382" s="175">
        <f t="shared" si="9"/>
        <v>6.5</v>
      </c>
      <c r="E382" s="178" t="str">
        <f>IF(データ入力!AG39="","",データ入力!AG39)</f>
        <v/>
      </c>
      <c r="F382" s="252" t="str">
        <f>IF(データ入力!AH39="","",データ入力!AH39)</f>
        <v/>
      </c>
      <c r="G382" s="178" t="str">
        <f>IF(データ入力!AF39="","",データ入力!AF39)</f>
        <v/>
      </c>
    </row>
    <row r="383" spans="4:7" x14ac:dyDescent="0.2">
      <c r="D383" s="175">
        <f t="shared" si="9"/>
        <v>6.75</v>
      </c>
      <c r="E383" s="178" t="str">
        <f>IF(データ入力!AG40="","",データ入力!AG40)</f>
        <v/>
      </c>
      <c r="F383" s="252" t="str">
        <f>IF(データ入力!AH40="","",データ入力!AH40)</f>
        <v/>
      </c>
      <c r="G383" s="178" t="str">
        <f>IF(データ入力!AF40="","",データ入力!AF40)</f>
        <v/>
      </c>
    </row>
    <row r="384" spans="4:7" x14ac:dyDescent="0.2">
      <c r="D384" s="175">
        <f t="shared" si="9"/>
        <v>7</v>
      </c>
      <c r="E384" s="178" t="str">
        <f>IF(データ入力!AG41="","",データ入力!AG41)</f>
        <v/>
      </c>
      <c r="F384" s="252" t="str">
        <f>IF(データ入力!AH41="","",データ入力!AH41)</f>
        <v/>
      </c>
      <c r="G384" s="178" t="str">
        <f>IF(データ入力!AF41="","",データ入力!AF41)</f>
        <v/>
      </c>
    </row>
    <row r="385" spans="4:7" x14ac:dyDescent="0.2">
      <c r="D385" s="175">
        <f t="shared" si="9"/>
        <v>7.25</v>
      </c>
      <c r="E385" s="178" t="str">
        <f>IF(データ入力!AG42="","",データ入力!AG42)</f>
        <v/>
      </c>
      <c r="F385" s="252" t="str">
        <f>IF(データ入力!AH42="","",データ入力!AH42)</f>
        <v/>
      </c>
      <c r="G385" s="178" t="str">
        <f>IF(データ入力!AF42="","",データ入力!AF42)</f>
        <v/>
      </c>
    </row>
    <row r="386" spans="4:7" x14ac:dyDescent="0.2">
      <c r="D386" s="175">
        <f t="shared" si="9"/>
        <v>7.5</v>
      </c>
      <c r="E386" s="178" t="str">
        <f>IF(データ入力!AG43="","",データ入力!AG43)</f>
        <v/>
      </c>
      <c r="F386" s="252" t="str">
        <f>IF(データ入力!AH43="","",データ入力!AH43)</f>
        <v/>
      </c>
      <c r="G386" s="178" t="str">
        <f>IF(データ入力!AF43="","",データ入力!AF43)</f>
        <v/>
      </c>
    </row>
    <row r="387" spans="4:7" x14ac:dyDescent="0.2">
      <c r="D387" s="175">
        <f t="shared" si="9"/>
        <v>7.75</v>
      </c>
      <c r="E387" s="178" t="str">
        <f>IF(データ入力!AG44="","",データ入力!AG44)</f>
        <v/>
      </c>
      <c r="F387" s="252" t="str">
        <f>IF(データ入力!AH44="","",データ入力!AH44)</f>
        <v/>
      </c>
      <c r="G387" s="178" t="str">
        <f>IF(データ入力!AF44="","",データ入力!AF44)</f>
        <v/>
      </c>
    </row>
    <row r="388" spans="4:7" x14ac:dyDescent="0.2">
      <c r="D388" s="175">
        <f t="shared" si="9"/>
        <v>8</v>
      </c>
      <c r="E388" s="178" t="str">
        <f>IF(データ入力!AG45="","",データ入力!AG45)</f>
        <v/>
      </c>
      <c r="F388" s="252" t="str">
        <f>IF(データ入力!AH45="","",データ入力!AH45)</f>
        <v/>
      </c>
      <c r="G388" s="178" t="str">
        <f>IF(データ入力!AF45="","",データ入力!AF45)</f>
        <v/>
      </c>
    </row>
    <row r="389" spans="4:7" x14ac:dyDescent="0.2">
      <c r="D389" s="175">
        <f t="shared" si="9"/>
        <v>8.25</v>
      </c>
      <c r="E389" s="178" t="str">
        <f>IF(データ入力!AG46="","",データ入力!AG46)</f>
        <v/>
      </c>
      <c r="F389" s="252" t="str">
        <f>IF(データ入力!AH46="","",データ入力!AH46)</f>
        <v/>
      </c>
      <c r="G389" s="178" t="str">
        <f>IF(データ入力!AF46="","",データ入力!AF46)</f>
        <v/>
      </c>
    </row>
    <row r="390" spans="4:7" x14ac:dyDescent="0.2">
      <c r="D390" s="175">
        <f t="shared" si="9"/>
        <v>8.5</v>
      </c>
      <c r="E390" s="178" t="str">
        <f>IF(データ入力!AG47="","",データ入力!AG47)</f>
        <v/>
      </c>
      <c r="F390" s="252" t="str">
        <f>IF(データ入力!AH47="","",データ入力!AH47)</f>
        <v/>
      </c>
      <c r="G390" s="178" t="str">
        <f>IF(データ入力!AF47="","",データ入力!AF47)</f>
        <v/>
      </c>
    </row>
    <row r="391" spans="4:7" x14ac:dyDescent="0.2">
      <c r="D391" s="175">
        <f t="shared" si="9"/>
        <v>8.75</v>
      </c>
      <c r="E391" s="178" t="str">
        <f>IF(データ入力!AG48="","",データ入力!AG48)</f>
        <v/>
      </c>
      <c r="F391" s="252" t="str">
        <f>IF(データ入力!AH48="","",データ入力!AH48)</f>
        <v/>
      </c>
      <c r="G391" s="178" t="str">
        <f>IF(データ入力!AF48="","",データ入力!AF48)</f>
        <v/>
      </c>
    </row>
    <row r="392" spans="4:7" x14ac:dyDescent="0.2">
      <c r="D392" s="175">
        <f t="shared" si="9"/>
        <v>9</v>
      </c>
      <c r="E392" s="178" t="str">
        <f>IF(データ入力!AG49="","",データ入力!AG49)</f>
        <v/>
      </c>
      <c r="F392" s="252" t="str">
        <f>IF(データ入力!AH49="","",データ入力!AH49)</f>
        <v/>
      </c>
      <c r="G392" s="178" t="str">
        <f>IF(データ入力!AF49="","",データ入力!AF49)</f>
        <v/>
      </c>
    </row>
    <row r="393" spans="4:7" x14ac:dyDescent="0.2">
      <c r="D393" s="175">
        <f t="shared" si="9"/>
        <v>9.25</v>
      </c>
      <c r="E393" s="178" t="str">
        <f>IF(データ入力!AG50="","",データ入力!AG50)</f>
        <v/>
      </c>
      <c r="F393" s="252" t="str">
        <f>IF(データ入力!AH50="","",データ入力!AH50)</f>
        <v/>
      </c>
      <c r="G393" s="178" t="str">
        <f>IF(データ入力!AF50="","",データ入力!AF50)</f>
        <v/>
      </c>
    </row>
    <row r="394" spans="4:7" x14ac:dyDescent="0.2">
      <c r="D394" s="175">
        <f t="shared" si="9"/>
        <v>9.5</v>
      </c>
      <c r="E394" s="178" t="str">
        <f>IF(データ入力!AG51="","",データ入力!AG51)</f>
        <v/>
      </c>
      <c r="F394" s="252" t="str">
        <f>IF(データ入力!AH51="","",データ入力!AH51)</f>
        <v/>
      </c>
      <c r="G394" s="178" t="str">
        <f>IF(データ入力!AF51="","",データ入力!AF51)</f>
        <v/>
      </c>
    </row>
    <row r="395" spans="4:7" x14ac:dyDescent="0.2">
      <c r="D395" s="176">
        <f>CONCATENATE($Y$13,$C15)*1</f>
        <v>0.25</v>
      </c>
      <c r="E395" s="177" t="str">
        <f>IF(データ入力!AJ14="","",データ入力!AJ14)</f>
        <v/>
      </c>
      <c r="F395" s="248" t="str">
        <f>IF(データ入力!AK14="","",データ入力!AK14)</f>
        <v/>
      </c>
      <c r="G395" s="177" t="str">
        <f>IF(データ入力!AI14="","",データ入力!AI14)</f>
        <v/>
      </c>
    </row>
    <row r="396" spans="4:7" x14ac:dyDescent="0.2">
      <c r="D396" s="176">
        <f t="shared" ref="D396:D432" si="10">CONCATENATE($Y$13,$C16)*1</f>
        <v>0.5</v>
      </c>
      <c r="E396" s="177" t="str">
        <f>IF(データ入力!AJ15="","",データ入力!AJ15)</f>
        <v/>
      </c>
      <c r="F396" s="248" t="str">
        <f>IF(データ入力!AK15="","",データ入力!AK15)</f>
        <v/>
      </c>
      <c r="G396" s="177" t="str">
        <f>IF(データ入力!AI15="","",データ入力!AI15)</f>
        <v/>
      </c>
    </row>
    <row r="397" spans="4:7" x14ac:dyDescent="0.2">
      <c r="D397" s="176">
        <f t="shared" si="10"/>
        <v>0.75</v>
      </c>
      <c r="E397" s="177" t="str">
        <f>IF(データ入力!AJ16="","",データ入力!AJ16)</f>
        <v/>
      </c>
      <c r="F397" s="248" t="str">
        <f>IF(データ入力!AK16="","",データ入力!AK16)</f>
        <v/>
      </c>
      <c r="G397" s="177" t="str">
        <f>IF(データ入力!AI16="","",データ入力!AI16)</f>
        <v/>
      </c>
    </row>
    <row r="398" spans="4:7" x14ac:dyDescent="0.2">
      <c r="D398" s="176">
        <f t="shared" si="10"/>
        <v>1</v>
      </c>
      <c r="E398" s="177" t="str">
        <f>IF(データ入力!AJ17="","",データ入力!AJ17)</f>
        <v/>
      </c>
      <c r="F398" s="248" t="str">
        <f>IF(データ入力!AK17="","",データ入力!AK17)</f>
        <v/>
      </c>
      <c r="G398" s="177" t="str">
        <f>IF(データ入力!AI17="","",データ入力!AI17)</f>
        <v/>
      </c>
    </row>
    <row r="399" spans="4:7" x14ac:dyDescent="0.2">
      <c r="D399" s="176">
        <f t="shared" si="10"/>
        <v>1.25</v>
      </c>
      <c r="E399" s="177" t="str">
        <f>IF(データ入力!AJ18="","",データ入力!AJ18)</f>
        <v/>
      </c>
      <c r="F399" s="248" t="str">
        <f>IF(データ入力!AK18="","",データ入力!AK18)</f>
        <v/>
      </c>
      <c r="G399" s="177" t="str">
        <f>IF(データ入力!AI18="","",データ入力!AI18)</f>
        <v/>
      </c>
    </row>
    <row r="400" spans="4:7" x14ac:dyDescent="0.2">
      <c r="D400" s="176">
        <f t="shared" si="10"/>
        <v>1.5</v>
      </c>
      <c r="E400" s="177" t="str">
        <f>IF(データ入力!AJ19="","",データ入力!AJ19)</f>
        <v/>
      </c>
      <c r="F400" s="248" t="str">
        <f>IF(データ入力!AK19="","",データ入力!AK19)</f>
        <v/>
      </c>
      <c r="G400" s="177" t="str">
        <f>IF(データ入力!AI19="","",データ入力!AI19)</f>
        <v/>
      </c>
    </row>
    <row r="401" spans="4:7" x14ac:dyDescent="0.2">
      <c r="D401" s="176">
        <f t="shared" si="10"/>
        <v>1.75</v>
      </c>
      <c r="E401" s="177" t="str">
        <f>IF(データ入力!AJ20="","",データ入力!AJ20)</f>
        <v/>
      </c>
      <c r="F401" s="248" t="str">
        <f>IF(データ入力!AK20="","",データ入力!AK20)</f>
        <v/>
      </c>
      <c r="G401" s="177" t="str">
        <f>IF(データ入力!AI20="","",データ入力!AI20)</f>
        <v/>
      </c>
    </row>
    <row r="402" spans="4:7" x14ac:dyDescent="0.2">
      <c r="D402" s="176">
        <f t="shared" si="10"/>
        <v>2</v>
      </c>
      <c r="E402" s="177" t="str">
        <f>IF(データ入力!AJ21="","",データ入力!AJ21)</f>
        <v/>
      </c>
      <c r="F402" s="248" t="str">
        <f>IF(データ入力!AK21="","",データ入力!AK21)</f>
        <v/>
      </c>
      <c r="G402" s="177" t="str">
        <f>IF(データ入力!AI21="","",データ入力!AI21)</f>
        <v/>
      </c>
    </row>
    <row r="403" spans="4:7" x14ac:dyDescent="0.2">
      <c r="D403" s="176">
        <f t="shared" si="10"/>
        <v>2.25</v>
      </c>
      <c r="E403" s="177" t="str">
        <f>IF(データ入力!AJ22="","",データ入力!AJ22)</f>
        <v/>
      </c>
      <c r="F403" s="248" t="str">
        <f>IF(データ入力!AK22="","",データ入力!AK22)</f>
        <v/>
      </c>
      <c r="G403" s="177" t="str">
        <f>IF(データ入力!AI22="","",データ入力!AI22)</f>
        <v/>
      </c>
    </row>
    <row r="404" spans="4:7" x14ac:dyDescent="0.2">
      <c r="D404" s="176">
        <f t="shared" si="10"/>
        <v>2.5</v>
      </c>
      <c r="E404" s="177" t="str">
        <f>IF(データ入力!AJ23="","",データ入力!AJ23)</f>
        <v/>
      </c>
      <c r="F404" s="248" t="str">
        <f>IF(データ入力!AK23="","",データ入力!AK23)</f>
        <v/>
      </c>
      <c r="G404" s="177" t="str">
        <f>IF(データ入力!AI23="","",データ入力!AI23)</f>
        <v/>
      </c>
    </row>
    <row r="405" spans="4:7" x14ac:dyDescent="0.2">
      <c r="D405" s="176">
        <f t="shared" si="10"/>
        <v>2.75</v>
      </c>
      <c r="E405" s="177" t="str">
        <f>IF(データ入力!AJ24="","",データ入力!AJ24)</f>
        <v/>
      </c>
      <c r="F405" s="248" t="str">
        <f>IF(データ入力!AK24="","",データ入力!AK24)</f>
        <v/>
      </c>
      <c r="G405" s="177" t="str">
        <f>IF(データ入力!AI24="","",データ入力!AI24)</f>
        <v/>
      </c>
    </row>
    <row r="406" spans="4:7" x14ac:dyDescent="0.2">
      <c r="D406" s="176">
        <f t="shared" si="10"/>
        <v>3</v>
      </c>
      <c r="E406" s="177" t="str">
        <f>IF(データ入力!AJ25="","",データ入力!AJ25)</f>
        <v/>
      </c>
      <c r="F406" s="248" t="str">
        <f>IF(データ入力!AK25="","",データ入力!AK25)</f>
        <v/>
      </c>
      <c r="G406" s="177" t="str">
        <f>IF(データ入力!AI25="","",データ入力!AI25)</f>
        <v/>
      </c>
    </row>
    <row r="407" spans="4:7" x14ac:dyDescent="0.2">
      <c r="D407" s="176">
        <f t="shared" si="10"/>
        <v>3.25</v>
      </c>
      <c r="E407" s="177" t="str">
        <f>IF(データ入力!AJ26="","",データ入力!AJ26)</f>
        <v/>
      </c>
      <c r="F407" s="248" t="str">
        <f>IF(データ入力!AK26="","",データ入力!AK26)</f>
        <v/>
      </c>
      <c r="G407" s="177" t="str">
        <f>IF(データ入力!AI26="","",データ入力!AI26)</f>
        <v/>
      </c>
    </row>
    <row r="408" spans="4:7" x14ac:dyDescent="0.2">
      <c r="D408" s="176">
        <f t="shared" si="10"/>
        <v>3.5</v>
      </c>
      <c r="E408" s="177" t="str">
        <f>IF(データ入力!AJ27="","",データ入力!AJ27)</f>
        <v/>
      </c>
      <c r="F408" s="248" t="str">
        <f>IF(データ入力!AK27="","",データ入力!AK27)</f>
        <v/>
      </c>
      <c r="G408" s="177" t="str">
        <f>IF(データ入力!AI27="","",データ入力!AI27)</f>
        <v/>
      </c>
    </row>
    <row r="409" spans="4:7" x14ac:dyDescent="0.2">
      <c r="D409" s="176">
        <f t="shared" si="10"/>
        <v>3.75</v>
      </c>
      <c r="E409" s="177" t="str">
        <f>IF(データ入力!AJ28="","",データ入力!AJ28)</f>
        <v/>
      </c>
      <c r="F409" s="248" t="str">
        <f>IF(データ入力!AK28="","",データ入力!AK28)</f>
        <v/>
      </c>
      <c r="G409" s="177" t="str">
        <f>IF(データ入力!AI28="","",データ入力!AI28)</f>
        <v/>
      </c>
    </row>
    <row r="410" spans="4:7" x14ac:dyDescent="0.2">
      <c r="D410" s="176">
        <f t="shared" si="10"/>
        <v>4</v>
      </c>
      <c r="E410" s="177" t="str">
        <f>IF(データ入力!AJ29="","",データ入力!AJ29)</f>
        <v/>
      </c>
      <c r="F410" s="248" t="str">
        <f>IF(データ入力!AK29="","",データ入力!AK29)</f>
        <v/>
      </c>
      <c r="G410" s="177" t="str">
        <f>IF(データ入力!AI29="","",データ入力!AI29)</f>
        <v/>
      </c>
    </row>
    <row r="411" spans="4:7" x14ac:dyDescent="0.2">
      <c r="D411" s="176">
        <f t="shared" si="10"/>
        <v>4.25</v>
      </c>
      <c r="E411" s="177" t="str">
        <f>IF(データ入力!AJ30="","",データ入力!AJ30)</f>
        <v/>
      </c>
      <c r="F411" s="248" t="str">
        <f>IF(データ入力!AK30="","",データ入力!AK30)</f>
        <v/>
      </c>
      <c r="G411" s="177" t="str">
        <f>IF(データ入力!AI30="","",データ入力!AI30)</f>
        <v/>
      </c>
    </row>
    <row r="412" spans="4:7" x14ac:dyDescent="0.2">
      <c r="D412" s="176">
        <f t="shared" si="10"/>
        <v>4.5</v>
      </c>
      <c r="E412" s="177" t="str">
        <f>IF(データ入力!AJ31="","",データ入力!AJ31)</f>
        <v/>
      </c>
      <c r="F412" s="248" t="str">
        <f>IF(データ入力!AK31="","",データ入力!AK31)</f>
        <v/>
      </c>
      <c r="G412" s="177" t="str">
        <f>IF(データ入力!AI31="","",データ入力!AI31)</f>
        <v/>
      </c>
    </row>
    <row r="413" spans="4:7" x14ac:dyDescent="0.2">
      <c r="D413" s="176">
        <f t="shared" si="10"/>
        <v>4.75</v>
      </c>
      <c r="E413" s="177" t="str">
        <f>IF(データ入力!AJ32="","",データ入力!AJ32)</f>
        <v/>
      </c>
      <c r="F413" s="248" t="str">
        <f>IF(データ入力!AK32="","",データ入力!AK32)</f>
        <v/>
      </c>
      <c r="G413" s="177" t="str">
        <f>IF(データ入力!AI32="","",データ入力!AI32)</f>
        <v/>
      </c>
    </row>
    <row r="414" spans="4:7" x14ac:dyDescent="0.2">
      <c r="D414" s="176">
        <f t="shared" si="10"/>
        <v>5</v>
      </c>
      <c r="E414" s="177" t="str">
        <f>IF(データ入力!AJ33="","",データ入力!AJ33)</f>
        <v/>
      </c>
      <c r="F414" s="248" t="str">
        <f>IF(データ入力!AK33="","",データ入力!AK33)</f>
        <v/>
      </c>
      <c r="G414" s="177" t="str">
        <f>IF(データ入力!AI33="","",データ入力!AI33)</f>
        <v/>
      </c>
    </row>
    <row r="415" spans="4:7" x14ac:dyDescent="0.2">
      <c r="D415" s="176">
        <f t="shared" si="10"/>
        <v>5.25</v>
      </c>
      <c r="E415" s="177" t="str">
        <f>IF(データ入力!AJ34="","",データ入力!AJ34)</f>
        <v/>
      </c>
      <c r="F415" s="248" t="str">
        <f>IF(データ入力!AK34="","",データ入力!AK34)</f>
        <v/>
      </c>
      <c r="G415" s="177" t="str">
        <f>IF(データ入力!AI34="","",データ入力!AI34)</f>
        <v/>
      </c>
    </row>
    <row r="416" spans="4:7" x14ac:dyDescent="0.2">
      <c r="D416" s="176">
        <f t="shared" si="10"/>
        <v>5.5</v>
      </c>
      <c r="E416" s="177" t="str">
        <f>IF(データ入力!AJ35="","",データ入力!AJ35)</f>
        <v/>
      </c>
      <c r="F416" s="248" t="str">
        <f>IF(データ入力!AK35="","",データ入力!AK35)</f>
        <v/>
      </c>
      <c r="G416" s="177" t="str">
        <f>IF(データ入力!AI35="","",データ入力!AI35)</f>
        <v/>
      </c>
    </row>
    <row r="417" spans="4:7" x14ac:dyDescent="0.2">
      <c r="D417" s="176">
        <f t="shared" si="10"/>
        <v>5.75</v>
      </c>
      <c r="E417" s="177" t="str">
        <f>IF(データ入力!AJ36="","",データ入力!AJ36)</f>
        <v/>
      </c>
      <c r="F417" s="248" t="str">
        <f>IF(データ入力!AK36="","",データ入力!AK36)</f>
        <v/>
      </c>
      <c r="G417" s="177" t="str">
        <f>IF(データ入力!AI36="","",データ入力!AI36)</f>
        <v/>
      </c>
    </row>
    <row r="418" spans="4:7" x14ac:dyDescent="0.2">
      <c r="D418" s="176">
        <f t="shared" si="10"/>
        <v>6</v>
      </c>
      <c r="E418" s="177" t="str">
        <f>IF(データ入力!AJ37="","",データ入力!AJ37)</f>
        <v/>
      </c>
      <c r="F418" s="248" t="str">
        <f>IF(データ入力!AK37="","",データ入力!AK37)</f>
        <v/>
      </c>
      <c r="G418" s="177" t="str">
        <f>IF(データ入力!AI37="","",データ入力!AI37)</f>
        <v/>
      </c>
    </row>
    <row r="419" spans="4:7" x14ac:dyDescent="0.2">
      <c r="D419" s="176">
        <f t="shared" si="10"/>
        <v>6.25</v>
      </c>
      <c r="E419" s="177" t="str">
        <f>IF(データ入力!AJ38="","",データ入力!AJ38)</f>
        <v/>
      </c>
      <c r="F419" s="248" t="str">
        <f>IF(データ入力!AK38="","",データ入力!AK38)</f>
        <v/>
      </c>
      <c r="G419" s="177" t="str">
        <f>IF(データ入力!AI38="","",データ入力!AI38)</f>
        <v/>
      </c>
    </row>
    <row r="420" spans="4:7" x14ac:dyDescent="0.2">
      <c r="D420" s="176">
        <f t="shared" si="10"/>
        <v>6.5</v>
      </c>
      <c r="E420" s="177" t="str">
        <f>IF(データ入力!AJ39="","",データ入力!AJ39)</f>
        <v/>
      </c>
      <c r="F420" s="248" t="str">
        <f>IF(データ入力!AK39="","",データ入力!AK39)</f>
        <v/>
      </c>
      <c r="G420" s="177" t="str">
        <f>IF(データ入力!AI39="","",データ入力!AI39)</f>
        <v/>
      </c>
    </row>
    <row r="421" spans="4:7" x14ac:dyDescent="0.2">
      <c r="D421" s="176">
        <f t="shared" si="10"/>
        <v>6.75</v>
      </c>
      <c r="E421" s="177" t="str">
        <f>IF(データ入力!AJ40="","",データ入力!AJ40)</f>
        <v/>
      </c>
      <c r="F421" s="248" t="str">
        <f>IF(データ入力!AK40="","",データ入力!AK40)</f>
        <v/>
      </c>
      <c r="G421" s="177" t="str">
        <f>IF(データ入力!AI40="","",データ入力!AI40)</f>
        <v/>
      </c>
    </row>
    <row r="422" spans="4:7" x14ac:dyDescent="0.2">
      <c r="D422" s="176">
        <f t="shared" si="10"/>
        <v>7</v>
      </c>
      <c r="E422" s="177" t="str">
        <f>IF(データ入力!AJ41="","",データ入力!AJ41)</f>
        <v/>
      </c>
      <c r="F422" s="248" t="str">
        <f>IF(データ入力!AK41="","",データ入力!AK41)</f>
        <v/>
      </c>
      <c r="G422" s="177" t="str">
        <f>IF(データ入力!AI41="","",データ入力!AI41)</f>
        <v/>
      </c>
    </row>
    <row r="423" spans="4:7" x14ac:dyDescent="0.2">
      <c r="D423" s="176">
        <f t="shared" si="10"/>
        <v>7.25</v>
      </c>
      <c r="E423" s="177" t="str">
        <f>IF(データ入力!AJ42="","",データ入力!AJ42)</f>
        <v/>
      </c>
      <c r="F423" s="248" t="str">
        <f>IF(データ入力!AK42="","",データ入力!AK42)</f>
        <v/>
      </c>
      <c r="G423" s="177" t="str">
        <f>IF(データ入力!AI42="","",データ入力!AI42)</f>
        <v/>
      </c>
    </row>
    <row r="424" spans="4:7" x14ac:dyDescent="0.2">
      <c r="D424" s="176">
        <f t="shared" si="10"/>
        <v>7.5</v>
      </c>
      <c r="E424" s="177" t="str">
        <f>IF(データ入力!AJ43="","",データ入力!AJ43)</f>
        <v/>
      </c>
      <c r="F424" s="248" t="str">
        <f>IF(データ入力!AK43="","",データ入力!AK43)</f>
        <v/>
      </c>
      <c r="G424" s="177" t="str">
        <f>IF(データ入力!AI43="","",データ入力!AI43)</f>
        <v/>
      </c>
    </row>
    <row r="425" spans="4:7" x14ac:dyDescent="0.2">
      <c r="D425" s="176">
        <f t="shared" si="10"/>
        <v>7.75</v>
      </c>
      <c r="E425" s="177" t="str">
        <f>IF(データ入力!AJ44="","",データ入力!AJ44)</f>
        <v/>
      </c>
      <c r="F425" s="248" t="str">
        <f>IF(データ入力!AK44="","",データ入力!AK44)</f>
        <v/>
      </c>
      <c r="G425" s="177" t="str">
        <f>IF(データ入力!AI44="","",データ入力!AI44)</f>
        <v/>
      </c>
    </row>
    <row r="426" spans="4:7" x14ac:dyDescent="0.2">
      <c r="D426" s="176">
        <f t="shared" si="10"/>
        <v>8</v>
      </c>
      <c r="E426" s="177" t="str">
        <f>IF(データ入力!AJ45="","",データ入力!AJ45)</f>
        <v/>
      </c>
      <c r="F426" s="248" t="str">
        <f>IF(データ入力!AK45="","",データ入力!AK45)</f>
        <v/>
      </c>
      <c r="G426" s="177" t="str">
        <f>IF(データ入力!AI45="","",データ入力!AI45)</f>
        <v/>
      </c>
    </row>
    <row r="427" spans="4:7" x14ac:dyDescent="0.2">
      <c r="D427" s="176">
        <f t="shared" si="10"/>
        <v>8.25</v>
      </c>
      <c r="E427" s="177" t="str">
        <f>IF(データ入力!AJ46="","",データ入力!AJ46)</f>
        <v/>
      </c>
      <c r="F427" s="248" t="str">
        <f>IF(データ入力!AK46="","",データ入力!AK46)</f>
        <v/>
      </c>
      <c r="G427" s="177" t="str">
        <f>IF(データ入力!AI46="","",データ入力!AI46)</f>
        <v/>
      </c>
    </row>
    <row r="428" spans="4:7" x14ac:dyDescent="0.2">
      <c r="D428" s="176">
        <f t="shared" si="10"/>
        <v>8.5</v>
      </c>
      <c r="E428" s="177" t="str">
        <f>IF(データ入力!AJ47="","",データ入力!AJ47)</f>
        <v/>
      </c>
      <c r="F428" s="248" t="str">
        <f>IF(データ入力!AK47="","",データ入力!AK47)</f>
        <v/>
      </c>
      <c r="G428" s="177" t="str">
        <f>IF(データ入力!AI47="","",データ入力!AI47)</f>
        <v/>
      </c>
    </row>
    <row r="429" spans="4:7" x14ac:dyDescent="0.2">
      <c r="D429" s="176">
        <f t="shared" si="10"/>
        <v>8.75</v>
      </c>
      <c r="E429" s="177" t="str">
        <f>IF(データ入力!AJ48="","",データ入力!AJ48)</f>
        <v/>
      </c>
      <c r="F429" s="248" t="str">
        <f>IF(データ入力!AK48="","",データ入力!AK48)</f>
        <v/>
      </c>
      <c r="G429" s="177" t="str">
        <f>IF(データ入力!AI48="","",データ入力!AI48)</f>
        <v/>
      </c>
    </row>
    <row r="430" spans="4:7" x14ac:dyDescent="0.2">
      <c r="D430" s="176">
        <f t="shared" si="10"/>
        <v>9</v>
      </c>
      <c r="E430" s="177" t="str">
        <f>IF(データ入力!AJ49="","",データ入力!AJ49)</f>
        <v/>
      </c>
      <c r="F430" s="248" t="str">
        <f>IF(データ入力!AK49="","",データ入力!AK49)</f>
        <v/>
      </c>
      <c r="G430" s="177" t="str">
        <f>IF(データ入力!AI49="","",データ入力!AI49)</f>
        <v/>
      </c>
    </row>
    <row r="431" spans="4:7" x14ac:dyDescent="0.2">
      <c r="D431" s="176">
        <f t="shared" si="10"/>
        <v>9.25</v>
      </c>
      <c r="E431" s="177" t="str">
        <f>IF(データ入力!AJ50="","",データ入力!AJ50)</f>
        <v/>
      </c>
      <c r="F431" s="248" t="str">
        <f>IF(データ入力!AK50="","",データ入力!AK50)</f>
        <v/>
      </c>
      <c r="G431" s="177" t="str">
        <f>IF(データ入力!AI50="","",データ入力!AI50)</f>
        <v/>
      </c>
    </row>
    <row r="432" spans="4:7" x14ac:dyDescent="0.2">
      <c r="D432" s="176">
        <f t="shared" si="10"/>
        <v>9.5</v>
      </c>
      <c r="E432" s="177" t="str">
        <f>IF(データ入力!AJ51="","",データ入力!AJ51)</f>
        <v/>
      </c>
      <c r="F432" s="248" t="str">
        <f>IF(データ入力!AK51="","",データ入力!AK51)</f>
        <v/>
      </c>
      <c r="G432" s="177" t="str">
        <f>IF(データ入力!AI51="","",データ入力!AI51)</f>
        <v/>
      </c>
    </row>
    <row r="433" spans="4:7" x14ac:dyDescent="0.2">
      <c r="D433" s="175">
        <f>CONCATENATE($AA$13,$C15)*1</f>
        <v>0.25</v>
      </c>
      <c r="E433" s="178" t="str">
        <f>IF(データ入力!AM14="","",データ入力!AM14)</f>
        <v/>
      </c>
      <c r="F433" s="252" t="str">
        <f>IF(データ入力!AN14="","",データ入力!AN14)</f>
        <v/>
      </c>
      <c r="G433" s="178" t="str">
        <f>IF(データ入力!AL14="","",データ入力!AL14)</f>
        <v/>
      </c>
    </row>
    <row r="434" spans="4:7" x14ac:dyDescent="0.2">
      <c r="D434" s="175">
        <f t="shared" ref="D434:D470" si="11">CONCATENATE($AA$13,$C16)*1</f>
        <v>0.5</v>
      </c>
      <c r="E434" s="178" t="str">
        <f>IF(データ入力!AM15="","",データ入力!AM15)</f>
        <v/>
      </c>
      <c r="F434" s="252" t="str">
        <f>IF(データ入力!AN15="","",データ入力!AN15)</f>
        <v/>
      </c>
      <c r="G434" s="178" t="str">
        <f>IF(データ入力!AL15="","",データ入力!AL15)</f>
        <v/>
      </c>
    </row>
    <row r="435" spans="4:7" x14ac:dyDescent="0.2">
      <c r="D435" s="175">
        <f t="shared" si="11"/>
        <v>0.75</v>
      </c>
      <c r="E435" s="178" t="str">
        <f>IF(データ入力!AM16="","",データ入力!AM16)</f>
        <v/>
      </c>
      <c r="F435" s="252" t="str">
        <f>IF(データ入力!AN16="","",データ入力!AN16)</f>
        <v/>
      </c>
      <c r="G435" s="178" t="str">
        <f>IF(データ入力!AL16="","",データ入力!AL16)</f>
        <v/>
      </c>
    </row>
    <row r="436" spans="4:7" x14ac:dyDescent="0.2">
      <c r="D436" s="175">
        <f t="shared" si="11"/>
        <v>1</v>
      </c>
      <c r="E436" s="178" t="str">
        <f>IF(データ入力!AM17="","",データ入力!AM17)</f>
        <v/>
      </c>
      <c r="F436" s="252" t="str">
        <f>IF(データ入力!AN17="","",データ入力!AN17)</f>
        <v/>
      </c>
      <c r="G436" s="178" t="str">
        <f>IF(データ入力!AL17="","",データ入力!AL17)</f>
        <v/>
      </c>
    </row>
    <row r="437" spans="4:7" x14ac:dyDescent="0.2">
      <c r="D437" s="175">
        <f t="shared" si="11"/>
        <v>1.25</v>
      </c>
      <c r="E437" s="178" t="str">
        <f>IF(データ入力!AM18="","",データ入力!AM18)</f>
        <v/>
      </c>
      <c r="F437" s="252" t="str">
        <f>IF(データ入力!AN18="","",データ入力!AN18)</f>
        <v/>
      </c>
      <c r="G437" s="178" t="str">
        <f>IF(データ入力!AL18="","",データ入力!AL18)</f>
        <v/>
      </c>
    </row>
    <row r="438" spans="4:7" x14ac:dyDescent="0.2">
      <c r="D438" s="175">
        <f t="shared" si="11"/>
        <v>1.5</v>
      </c>
      <c r="E438" s="178" t="str">
        <f>IF(データ入力!AM19="","",データ入力!AM19)</f>
        <v/>
      </c>
      <c r="F438" s="252" t="str">
        <f>IF(データ入力!AN19="","",データ入力!AN19)</f>
        <v/>
      </c>
      <c r="G438" s="178" t="str">
        <f>IF(データ入力!AL19="","",データ入力!AL19)</f>
        <v/>
      </c>
    </row>
    <row r="439" spans="4:7" x14ac:dyDescent="0.2">
      <c r="D439" s="175">
        <f t="shared" si="11"/>
        <v>1.75</v>
      </c>
      <c r="E439" s="178" t="str">
        <f>IF(データ入力!AM20="","",データ入力!AM20)</f>
        <v/>
      </c>
      <c r="F439" s="252" t="str">
        <f>IF(データ入力!AN20="","",データ入力!AN20)</f>
        <v/>
      </c>
      <c r="G439" s="178" t="str">
        <f>IF(データ入力!AL20="","",データ入力!AL20)</f>
        <v/>
      </c>
    </row>
    <row r="440" spans="4:7" x14ac:dyDescent="0.2">
      <c r="D440" s="175">
        <f t="shared" si="11"/>
        <v>2</v>
      </c>
      <c r="E440" s="178" t="str">
        <f>IF(データ入力!AM21="","",データ入力!AM21)</f>
        <v/>
      </c>
      <c r="F440" s="252" t="str">
        <f>IF(データ入力!AN21="","",データ入力!AN21)</f>
        <v/>
      </c>
      <c r="G440" s="178" t="str">
        <f>IF(データ入力!AL21="","",データ入力!AL21)</f>
        <v/>
      </c>
    </row>
    <row r="441" spans="4:7" x14ac:dyDescent="0.2">
      <c r="D441" s="175">
        <f t="shared" si="11"/>
        <v>2.25</v>
      </c>
      <c r="E441" s="178" t="str">
        <f>IF(データ入力!AM22="","",データ入力!AM22)</f>
        <v/>
      </c>
      <c r="F441" s="252" t="str">
        <f>IF(データ入力!AN22="","",データ入力!AN22)</f>
        <v/>
      </c>
      <c r="G441" s="178" t="str">
        <f>IF(データ入力!AL22="","",データ入力!AL22)</f>
        <v/>
      </c>
    </row>
    <row r="442" spans="4:7" x14ac:dyDescent="0.2">
      <c r="D442" s="175">
        <f t="shared" si="11"/>
        <v>2.5</v>
      </c>
      <c r="E442" s="178" t="str">
        <f>IF(データ入力!AM23="","",データ入力!AM23)</f>
        <v/>
      </c>
      <c r="F442" s="252" t="str">
        <f>IF(データ入力!AN23="","",データ入力!AN23)</f>
        <v/>
      </c>
      <c r="G442" s="178" t="str">
        <f>IF(データ入力!AL23="","",データ入力!AL23)</f>
        <v/>
      </c>
    </row>
    <row r="443" spans="4:7" x14ac:dyDescent="0.2">
      <c r="D443" s="175">
        <f t="shared" si="11"/>
        <v>2.75</v>
      </c>
      <c r="E443" s="178" t="str">
        <f>IF(データ入力!AM24="","",データ入力!AM24)</f>
        <v/>
      </c>
      <c r="F443" s="252" t="str">
        <f>IF(データ入力!AN24="","",データ入力!AN24)</f>
        <v/>
      </c>
      <c r="G443" s="178" t="str">
        <f>IF(データ入力!AL24="","",データ入力!AL24)</f>
        <v/>
      </c>
    </row>
    <row r="444" spans="4:7" x14ac:dyDescent="0.2">
      <c r="D444" s="175">
        <f t="shared" si="11"/>
        <v>3</v>
      </c>
      <c r="E444" s="178" t="str">
        <f>IF(データ入力!AM25="","",データ入力!AM25)</f>
        <v/>
      </c>
      <c r="F444" s="252" t="str">
        <f>IF(データ入力!AN25="","",データ入力!AN25)</f>
        <v/>
      </c>
      <c r="G444" s="178" t="str">
        <f>IF(データ入力!AL25="","",データ入力!AL25)</f>
        <v/>
      </c>
    </row>
    <row r="445" spans="4:7" x14ac:dyDescent="0.2">
      <c r="D445" s="175">
        <f t="shared" si="11"/>
        <v>3.25</v>
      </c>
      <c r="E445" s="178" t="str">
        <f>IF(データ入力!AM26="","",データ入力!AM26)</f>
        <v/>
      </c>
      <c r="F445" s="252" t="str">
        <f>IF(データ入力!AN26="","",データ入力!AN26)</f>
        <v/>
      </c>
      <c r="G445" s="178" t="str">
        <f>IF(データ入力!AL26="","",データ入力!AL26)</f>
        <v/>
      </c>
    </row>
    <row r="446" spans="4:7" x14ac:dyDescent="0.2">
      <c r="D446" s="175">
        <f t="shared" si="11"/>
        <v>3.5</v>
      </c>
      <c r="E446" s="178" t="str">
        <f>IF(データ入力!AM27="","",データ入力!AM27)</f>
        <v/>
      </c>
      <c r="F446" s="252" t="str">
        <f>IF(データ入力!AN27="","",データ入力!AN27)</f>
        <v/>
      </c>
      <c r="G446" s="178" t="str">
        <f>IF(データ入力!AL27="","",データ入力!AL27)</f>
        <v/>
      </c>
    </row>
    <row r="447" spans="4:7" x14ac:dyDescent="0.2">
      <c r="D447" s="175">
        <f t="shared" si="11"/>
        <v>3.75</v>
      </c>
      <c r="E447" s="178" t="str">
        <f>IF(データ入力!AM28="","",データ入力!AM28)</f>
        <v/>
      </c>
      <c r="F447" s="252" t="str">
        <f>IF(データ入力!AN28="","",データ入力!AN28)</f>
        <v/>
      </c>
      <c r="G447" s="178" t="str">
        <f>IF(データ入力!AL28="","",データ入力!AL28)</f>
        <v/>
      </c>
    </row>
    <row r="448" spans="4:7" x14ac:dyDescent="0.2">
      <c r="D448" s="175">
        <f t="shared" si="11"/>
        <v>4</v>
      </c>
      <c r="E448" s="178" t="str">
        <f>IF(データ入力!AM29="","",データ入力!AM29)</f>
        <v/>
      </c>
      <c r="F448" s="252" t="str">
        <f>IF(データ入力!AN29="","",データ入力!AN29)</f>
        <v/>
      </c>
      <c r="G448" s="178" t="str">
        <f>IF(データ入力!AL29="","",データ入力!AL29)</f>
        <v/>
      </c>
    </row>
    <row r="449" spans="4:7" x14ac:dyDescent="0.2">
      <c r="D449" s="175">
        <f t="shared" si="11"/>
        <v>4.25</v>
      </c>
      <c r="E449" s="178" t="str">
        <f>IF(データ入力!AM30="","",データ入力!AM30)</f>
        <v/>
      </c>
      <c r="F449" s="252" t="str">
        <f>IF(データ入力!AN30="","",データ入力!AN30)</f>
        <v/>
      </c>
      <c r="G449" s="178" t="str">
        <f>IF(データ入力!AL30="","",データ入力!AL30)</f>
        <v/>
      </c>
    </row>
    <row r="450" spans="4:7" x14ac:dyDescent="0.2">
      <c r="D450" s="175">
        <f t="shared" si="11"/>
        <v>4.5</v>
      </c>
      <c r="E450" s="178" t="str">
        <f>IF(データ入力!AM31="","",データ入力!AM31)</f>
        <v/>
      </c>
      <c r="F450" s="252" t="str">
        <f>IF(データ入力!AN31="","",データ入力!AN31)</f>
        <v/>
      </c>
      <c r="G450" s="178" t="str">
        <f>IF(データ入力!AL31="","",データ入力!AL31)</f>
        <v/>
      </c>
    </row>
    <row r="451" spans="4:7" x14ac:dyDescent="0.2">
      <c r="D451" s="175">
        <f t="shared" si="11"/>
        <v>4.75</v>
      </c>
      <c r="E451" s="178" t="str">
        <f>IF(データ入力!AM32="","",データ入力!AM32)</f>
        <v/>
      </c>
      <c r="F451" s="252" t="str">
        <f>IF(データ入力!AN32="","",データ入力!AN32)</f>
        <v/>
      </c>
      <c r="G451" s="178" t="str">
        <f>IF(データ入力!AL32="","",データ入力!AL32)</f>
        <v/>
      </c>
    </row>
    <row r="452" spans="4:7" x14ac:dyDescent="0.2">
      <c r="D452" s="175">
        <f t="shared" si="11"/>
        <v>5</v>
      </c>
      <c r="E452" s="178" t="str">
        <f>IF(データ入力!AM33="","",データ入力!AM33)</f>
        <v/>
      </c>
      <c r="F452" s="252" t="str">
        <f>IF(データ入力!AN33="","",データ入力!AN33)</f>
        <v/>
      </c>
      <c r="G452" s="178" t="str">
        <f>IF(データ入力!AL33="","",データ入力!AL33)</f>
        <v/>
      </c>
    </row>
    <row r="453" spans="4:7" x14ac:dyDescent="0.2">
      <c r="D453" s="175">
        <f t="shared" si="11"/>
        <v>5.25</v>
      </c>
      <c r="E453" s="178" t="str">
        <f>IF(データ入力!AM34="","",データ入力!AM34)</f>
        <v/>
      </c>
      <c r="F453" s="252" t="str">
        <f>IF(データ入力!AN34="","",データ入力!AN34)</f>
        <v/>
      </c>
      <c r="G453" s="178" t="str">
        <f>IF(データ入力!AL34="","",データ入力!AL34)</f>
        <v/>
      </c>
    </row>
    <row r="454" spans="4:7" x14ac:dyDescent="0.2">
      <c r="D454" s="175">
        <f t="shared" si="11"/>
        <v>5.5</v>
      </c>
      <c r="E454" s="178" t="str">
        <f>IF(データ入力!AM35="","",データ入力!AM35)</f>
        <v/>
      </c>
      <c r="F454" s="252" t="str">
        <f>IF(データ入力!AN35="","",データ入力!AN35)</f>
        <v/>
      </c>
      <c r="G454" s="178" t="str">
        <f>IF(データ入力!AL35="","",データ入力!AL35)</f>
        <v/>
      </c>
    </row>
    <row r="455" spans="4:7" x14ac:dyDescent="0.2">
      <c r="D455" s="175">
        <f t="shared" si="11"/>
        <v>5.75</v>
      </c>
      <c r="E455" s="178" t="str">
        <f>IF(データ入力!AM36="","",データ入力!AM36)</f>
        <v/>
      </c>
      <c r="F455" s="252" t="str">
        <f>IF(データ入力!AN36="","",データ入力!AN36)</f>
        <v/>
      </c>
      <c r="G455" s="178" t="str">
        <f>IF(データ入力!AL36="","",データ入力!AL36)</f>
        <v/>
      </c>
    </row>
    <row r="456" spans="4:7" x14ac:dyDescent="0.2">
      <c r="D456" s="175">
        <f t="shared" si="11"/>
        <v>6</v>
      </c>
      <c r="E456" s="178" t="str">
        <f>IF(データ入力!AM37="","",データ入力!AM37)</f>
        <v/>
      </c>
      <c r="F456" s="252" t="str">
        <f>IF(データ入力!AN37="","",データ入力!AN37)</f>
        <v/>
      </c>
      <c r="G456" s="178" t="str">
        <f>IF(データ入力!AL37="","",データ入力!AL37)</f>
        <v/>
      </c>
    </row>
    <row r="457" spans="4:7" x14ac:dyDescent="0.2">
      <c r="D457" s="175">
        <f t="shared" si="11"/>
        <v>6.25</v>
      </c>
      <c r="E457" s="178" t="str">
        <f>IF(データ入力!AM38="","",データ入力!AM38)</f>
        <v/>
      </c>
      <c r="F457" s="252" t="str">
        <f>IF(データ入力!AN38="","",データ入力!AN38)</f>
        <v/>
      </c>
      <c r="G457" s="178" t="str">
        <f>IF(データ入力!AL38="","",データ入力!AL38)</f>
        <v/>
      </c>
    </row>
    <row r="458" spans="4:7" x14ac:dyDescent="0.2">
      <c r="D458" s="175">
        <f t="shared" si="11"/>
        <v>6.5</v>
      </c>
      <c r="E458" s="178" t="str">
        <f>IF(データ入力!AM39="","",データ入力!AM39)</f>
        <v/>
      </c>
      <c r="F458" s="252" t="str">
        <f>IF(データ入力!AN39="","",データ入力!AN39)</f>
        <v/>
      </c>
      <c r="G458" s="178" t="str">
        <f>IF(データ入力!AL39="","",データ入力!AL39)</f>
        <v/>
      </c>
    </row>
    <row r="459" spans="4:7" x14ac:dyDescent="0.2">
      <c r="D459" s="175">
        <f t="shared" si="11"/>
        <v>6.75</v>
      </c>
      <c r="E459" s="178" t="str">
        <f>IF(データ入力!AM40="","",データ入力!AM40)</f>
        <v/>
      </c>
      <c r="F459" s="252" t="str">
        <f>IF(データ入力!AN40="","",データ入力!AN40)</f>
        <v/>
      </c>
      <c r="G459" s="178" t="str">
        <f>IF(データ入力!AL40="","",データ入力!AL40)</f>
        <v/>
      </c>
    </row>
    <row r="460" spans="4:7" x14ac:dyDescent="0.2">
      <c r="D460" s="175">
        <f t="shared" si="11"/>
        <v>7</v>
      </c>
      <c r="E460" s="178" t="str">
        <f>IF(データ入力!AM41="","",データ入力!AM41)</f>
        <v/>
      </c>
      <c r="F460" s="252" t="str">
        <f>IF(データ入力!AN41="","",データ入力!AN41)</f>
        <v/>
      </c>
      <c r="G460" s="178" t="str">
        <f>IF(データ入力!AL41="","",データ入力!AL41)</f>
        <v/>
      </c>
    </row>
    <row r="461" spans="4:7" x14ac:dyDescent="0.2">
      <c r="D461" s="175">
        <f t="shared" si="11"/>
        <v>7.25</v>
      </c>
      <c r="E461" s="178" t="str">
        <f>IF(データ入力!AM42="","",データ入力!AM42)</f>
        <v/>
      </c>
      <c r="F461" s="252" t="str">
        <f>IF(データ入力!AN42="","",データ入力!AN42)</f>
        <v/>
      </c>
      <c r="G461" s="178" t="str">
        <f>IF(データ入力!AL42="","",データ入力!AL42)</f>
        <v/>
      </c>
    </row>
    <row r="462" spans="4:7" x14ac:dyDescent="0.2">
      <c r="D462" s="175">
        <f t="shared" si="11"/>
        <v>7.5</v>
      </c>
      <c r="E462" s="178" t="str">
        <f>IF(データ入力!AM43="","",データ入力!AM43)</f>
        <v/>
      </c>
      <c r="F462" s="252" t="str">
        <f>IF(データ入力!AN43="","",データ入力!AN43)</f>
        <v/>
      </c>
      <c r="G462" s="178" t="str">
        <f>IF(データ入力!AL43="","",データ入力!AL43)</f>
        <v/>
      </c>
    </row>
    <row r="463" spans="4:7" x14ac:dyDescent="0.2">
      <c r="D463" s="175">
        <f t="shared" si="11"/>
        <v>7.75</v>
      </c>
      <c r="E463" s="178" t="str">
        <f>IF(データ入力!AM44="","",データ入力!AM44)</f>
        <v/>
      </c>
      <c r="F463" s="252" t="str">
        <f>IF(データ入力!AN44="","",データ入力!AN44)</f>
        <v/>
      </c>
      <c r="G463" s="178" t="str">
        <f>IF(データ入力!AL44="","",データ入力!AL44)</f>
        <v/>
      </c>
    </row>
    <row r="464" spans="4:7" x14ac:dyDescent="0.2">
      <c r="D464" s="175">
        <f t="shared" si="11"/>
        <v>8</v>
      </c>
      <c r="E464" s="178" t="str">
        <f>IF(データ入力!AM45="","",データ入力!AM45)</f>
        <v/>
      </c>
      <c r="F464" s="252" t="str">
        <f>IF(データ入力!AN45="","",データ入力!AN45)</f>
        <v/>
      </c>
      <c r="G464" s="178" t="str">
        <f>IF(データ入力!AL45="","",データ入力!AL45)</f>
        <v/>
      </c>
    </row>
    <row r="465" spans="4:7" x14ac:dyDescent="0.2">
      <c r="D465" s="175">
        <f t="shared" si="11"/>
        <v>8.25</v>
      </c>
      <c r="E465" s="178" t="str">
        <f>IF(データ入力!AM46="","",データ入力!AM46)</f>
        <v/>
      </c>
      <c r="F465" s="252" t="str">
        <f>IF(データ入力!AN46="","",データ入力!AN46)</f>
        <v/>
      </c>
      <c r="G465" s="178" t="str">
        <f>IF(データ入力!AL46="","",データ入力!AL46)</f>
        <v/>
      </c>
    </row>
    <row r="466" spans="4:7" x14ac:dyDescent="0.2">
      <c r="D466" s="175">
        <f t="shared" si="11"/>
        <v>8.5</v>
      </c>
      <c r="E466" s="178" t="str">
        <f>IF(データ入力!AM47="","",データ入力!AM47)</f>
        <v/>
      </c>
      <c r="F466" s="252" t="str">
        <f>IF(データ入力!AN47="","",データ入力!AN47)</f>
        <v/>
      </c>
      <c r="G466" s="178" t="str">
        <f>IF(データ入力!AL47="","",データ入力!AL47)</f>
        <v/>
      </c>
    </row>
    <row r="467" spans="4:7" x14ac:dyDescent="0.2">
      <c r="D467" s="175">
        <f t="shared" si="11"/>
        <v>8.75</v>
      </c>
      <c r="E467" s="178" t="str">
        <f>IF(データ入力!AM48="","",データ入力!AM48)</f>
        <v/>
      </c>
      <c r="F467" s="252" t="str">
        <f>IF(データ入力!AN48="","",データ入力!AN48)</f>
        <v/>
      </c>
      <c r="G467" s="178" t="str">
        <f>IF(データ入力!AL48="","",データ入力!AL48)</f>
        <v/>
      </c>
    </row>
    <row r="468" spans="4:7" x14ac:dyDescent="0.2">
      <c r="D468" s="175">
        <f t="shared" si="11"/>
        <v>9</v>
      </c>
      <c r="E468" s="178" t="str">
        <f>IF(データ入力!AM49="","",データ入力!AM49)</f>
        <v/>
      </c>
      <c r="F468" s="252" t="str">
        <f>IF(データ入力!AN49="","",データ入力!AN49)</f>
        <v/>
      </c>
      <c r="G468" s="178" t="str">
        <f>IF(データ入力!AL49="","",データ入力!AL49)</f>
        <v/>
      </c>
    </row>
    <row r="469" spans="4:7" x14ac:dyDescent="0.2">
      <c r="D469" s="175">
        <f t="shared" si="11"/>
        <v>9.25</v>
      </c>
      <c r="E469" s="178" t="str">
        <f>IF(データ入力!AM50="","",データ入力!AM50)</f>
        <v/>
      </c>
      <c r="F469" s="252" t="str">
        <f>IF(データ入力!AN50="","",データ入力!AN50)</f>
        <v/>
      </c>
      <c r="G469" s="178" t="str">
        <f>IF(データ入力!AL50="","",データ入力!AL50)</f>
        <v/>
      </c>
    </row>
    <row r="470" spans="4:7" ht="15" thickBot="1" x14ac:dyDescent="0.25">
      <c r="D470" s="175">
        <f t="shared" si="11"/>
        <v>9.5</v>
      </c>
      <c r="E470" s="179" t="str">
        <f>IF(データ入力!AM51="","",データ入力!AM51)</f>
        <v/>
      </c>
      <c r="F470" s="252" t="str">
        <f>IF(データ入力!AN51="","",データ入力!AN51)</f>
        <v/>
      </c>
      <c r="G470" s="178" t="str">
        <f>IF(データ入力!AL51="","",データ入力!AL51)</f>
        <v/>
      </c>
    </row>
  </sheetData>
  <sheetProtection algorithmName="SHA-512" hashValue="g7mPs8Gz42z/+RORm6e6XKY5P9vNLDzdd7dX9MxjzOJZEC0DL64uDchECRtxqT940AzvlX98Th/8s06jIwyxHQ==" saltValue="H2F4BV5Qv1LgvD61B3oEaA==" spinCount="100000" sheet="1" objects="1" scenarios="1"/>
  <mergeCells count="3">
    <mergeCell ref="F1:G1"/>
    <mergeCell ref="H1:M1"/>
    <mergeCell ref="B3:B7"/>
  </mergeCells>
  <phoneticPr fontId="3"/>
  <pageMargins left="0.18" right="0.17" top="0.59" bottom="0.25" header="0.51200000000000001" footer="0.18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E43"/>
  <sheetViews>
    <sheetView workbookViewId="0">
      <selection activeCell="R39" sqref="R39"/>
    </sheetView>
  </sheetViews>
  <sheetFormatPr defaultColWidth="8.77734375" defaultRowHeight="13.2" x14ac:dyDescent="0.2"/>
  <sheetData>
    <row r="1" spans="2:5" ht="14.4" x14ac:dyDescent="0.2">
      <c r="B1" s="197" t="s">
        <v>132</v>
      </c>
      <c r="C1" s="197"/>
      <c r="D1" s="197"/>
      <c r="E1" s="197"/>
    </row>
    <row r="2" spans="2:5" ht="14.4" x14ac:dyDescent="0.2">
      <c r="B2" s="198" t="s">
        <v>133</v>
      </c>
      <c r="C2" s="198" t="s">
        <v>134</v>
      </c>
      <c r="D2" s="198" t="s">
        <v>135</v>
      </c>
      <c r="E2" s="198" t="s">
        <v>136</v>
      </c>
    </row>
    <row r="3" spans="2:5" ht="14.4" x14ac:dyDescent="0.2">
      <c r="B3" s="199">
        <v>0</v>
      </c>
      <c r="C3" s="200">
        <v>5.0999999999999996</v>
      </c>
      <c r="D3" s="200">
        <v>0</v>
      </c>
      <c r="E3" s="200">
        <v>1</v>
      </c>
    </row>
    <row r="4" spans="2:5" ht="14.4" x14ac:dyDescent="0.2">
      <c r="B4" s="199">
        <v>1</v>
      </c>
      <c r="C4" s="200">
        <v>5.4</v>
      </c>
      <c r="D4" s="200">
        <v>0</v>
      </c>
      <c r="E4" s="200">
        <v>1.1000000000000001</v>
      </c>
    </row>
    <row r="5" spans="2:5" ht="14.4" x14ac:dyDescent="0.2">
      <c r="B5" s="199">
        <v>2</v>
      </c>
      <c r="C5" s="200">
        <v>5.6</v>
      </c>
      <c r="D5" s="200">
        <v>0</v>
      </c>
      <c r="E5" s="200">
        <v>1.2</v>
      </c>
    </row>
    <row r="6" spans="2:5" ht="14.4" x14ac:dyDescent="0.2">
      <c r="B6" s="199">
        <v>3</v>
      </c>
      <c r="C6" s="200">
        <v>5.9</v>
      </c>
      <c r="D6" s="200">
        <v>0</v>
      </c>
      <c r="E6" s="200">
        <v>1.3</v>
      </c>
    </row>
    <row r="7" spans="2:5" ht="14.4" x14ac:dyDescent="0.2">
      <c r="B7" s="199">
        <v>4</v>
      </c>
      <c r="C7" s="200">
        <v>6.2</v>
      </c>
      <c r="D7" s="200">
        <v>0</v>
      </c>
      <c r="E7" s="200">
        <v>1.5</v>
      </c>
    </row>
    <row r="8" spans="2:5" ht="14.4" x14ac:dyDescent="0.2">
      <c r="B8" s="199">
        <v>5</v>
      </c>
      <c r="C8" s="200">
        <v>6.5</v>
      </c>
      <c r="D8" s="200">
        <v>0.1</v>
      </c>
      <c r="E8" s="200">
        <v>1.6</v>
      </c>
    </row>
    <row r="9" spans="2:5" ht="14.4" x14ac:dyDescent="0.2">
      <c r="B9" s="199">
        <v>6</v>
      </c>
      <c r="C9" s="200">
        <v>6.8</v>
      </c>
      <c r="D9" s="200">
        <v>0.1</v>
      </c>
      <c r="E9" s="200">
        <v>1.7</v>
      </c>
    </row>
    <row r="10" spans="2:5" ht="14.4" x14ac:dyDescent="0.2">
      <c r="B10" s="199">
        <v>7</v>
      </c>
      <c r="C10" s="200">
        <v>7.2</v>
      </c>
      <c r="D10" s="200">
        <v>0.2</v>
      </c>
      <c r="E10" s="200">
        <v>1.9</v>
      </c>
    </row>
    <row r="11" spans="2:5" ht="14.4" x14ac:dyDescent="0.2">
      <c r="B11" s="199">
        <v>8</v>
      </c>
      <c r="C11" s="200">
        <v>7.5</v>
      </c>
      <c r="D11" s="200">
        <v>0.2</v>
      </c>
      <c r="E11" s="200">
        <v>2.1</v>
      </c>
    </row>
    <row r="12" spans="2:5" ht="14.4" x14ac:dyDescent="0.2">
      <c r="B12" s="199">
        <v>9</v>
      </c>
      <c r="C12" s="200">
        <v>7.9</v>
      </c>
      <c r="D12" s="200">
        <v>0.3</v>
      </c>
      <c r="E12" s="200">
        <v>2.2999999999999998</v>
      </c>
    </row>
    <row r="13" spans="2:5" ht="14.4" x14ac:dyDescent="0.2">
      <c r="B13" s="199">
        <v>10</v>
      </c>
      <c r="C13" s="200">
        <v>8.3000000000000007</v>
      </c>
      <c r="D13" s="200">
        <v>0.4</v>
      </c>
      <c r="E13" s="200">
        <v>2.5</v>
      </c>
    </row>
    <row r="14" spans="2:5" ht="14.4" x14ac:dyDescent="0.2">
      <c r="B14" s="199">
        <v>11</v>
      </c>
      <c r="C14" s="200">
        <v>8.8000000000000007</v>
      </c>
      <c r="D14" s="200">
        <v>0.5</v>
      </c>
      <c r="E14" s="200">
        <v>2.7</v>
      </c>
    </row>
    <row r="15" spans="2:5" ht="14.4" x14ac:dyDescent="0.2">
      <c r="B15" s="199">
        <v>12</v>
      </c>
      <c r="C15" s="200">
        <v>9.3000000000000007</v>
      </c>
      <c r="D15" s="200">
        <v>0.6</v>
      </c>
      <c r="E15" s="200">
        <v>3</v>
      </c>
    </row>
    <row r="16" spans="2:5" ht="14.4" x14ac:dyDescent="0.2">
      <c r="B16" s="199">
        <v>13</v>
      </c>
      <c r="C16" s="200">
        <v>9.8000000000000007</v>
      </c>
      <c r="D16" s="200">
        <v>0.7</v>
      </c>
      <c r="E16" s="200">
        <v>3.3</v>
      </c>
    </row>
    <row r="17" spans="2:5" ht="14.4" x14ac:dyDescent="0.2">
      <c r="B17" s="199">
        <v>14</v>
      </c>
      <c r="C17" s="200">
        <v>10.4</v>
      </c>
      <c r="D17" s="200">
        <v>0.9</v>
      </c>
      <c r="E17" s="200">
        <v>3.6</v>
      </c>
    </row>
    <row r="18" spans="2:5" ht="14.4" x14ac:dyDescent="0.2">
      <c r="B18" s="199">
        <v>15</v>
      </c>
      <c r="C18" s="200">
        <v>11</v>
      </c>
      <c r="D18" s="200">
        <v>1.1000000000000001</v>
      </c>
      <c r="E18" s="200">
        <v>3.9</v>
      </c>
    </row>
    <row r="19" spans="2:5" ht="14.4" x14ac:dyDescent="0.2">
      <c r="B19" s="199">
        <v>16</v>
      </c>
      <c r="C19" s="200">
        <v>11.7</v>
      </c>
      <c r="D19" s="200">
        <v>1.3</v>
      </c>
      <c r="E19" s="200">
        <v>4.3</v>
      </c>
    </row>
    <row r="20" spans="2:5" ht="14.4" x14ac:dyDescent="0.2">
      <c r="B20" s="199">
        <v>17</v>
      </c>
      <c r="C20" s="200">
        <v>12.4</v>
      </c>
      <c r="D20" s="200">
        <v>1.6</v>
      </c>
      <c r="E20" s="200">
        <v>4.8</v>
      </c>
    </row>
    <row r="21" spans="2:5" ht="14.4" x14ac:dyDescent="0.2">
      <c r="B21" s="199">
        <v>18</v>
      </c>
      <c r="C21" s="200">
        <v>13.1</v>
      </c>
      <c r="D21" s="200">
        <v>2</v>
      </c>
      <c r="E21" s="200">
        <v>5.2</v>
      </c>
    </row>
    <row r="22" spans="2:5" ht="14.4" x14ac:dyDescent="0.2">
      <c r="B22" s="199">
        <v>19</v>
      </c>
      <c r="C22" s="200">
        <v>13.9</v>
      </c>
      <c r="D22" s="200">
        <v>2.4</v>
      </c>
      <c r="E22" s="200">
        <v>5.8</v>
      </c>
    </row>
    <row r="23" spans="2:5" ht="14.4" x14ac:dyDescent="0.2">
      <c r="B23" s="199">
        <v>20</v>
      </c>
      <c r="C23" s="200">
        <v>14.8</v>
      </c>
      <c r="D23" s="200">
        <v>2.9</v>
      </c>
      <c r="E23" s="200">
        <v>6.4</v>
      </c>
    </row>
    <row r="24" spans="2:5" ht="14.4" x14ac:dyDescent="0.2">
      <c r="B24" s="199">
        <v>21</v>
      </c>
      <c r="C24" s="200">
        <v>15.8</v>
      </c>
      <c r="D24" s="200">
        <v>3.4</v>
      </c>
      <c r="E24" s="200">
        <v>7.1</v>
      </c>
    </row>
    <row r="25" spans="2:5" ht="14.4" x14ac:dyDescent="0.2">
      <c r="B25" s="199">
        <v>22</v>
      </c>
      <c r="C25" s="200">
        <v>16.899999999999999</v>
      </c>
      <c r="D25" s="200">
        <v>4.0999999999999996</v>
      </c>
      <c r="E25" s="200">
        <v>7.9</v>
      </c>
    </row>
    <row r="26" spans="2:5" ht="14.4" x14ac:dyDescent="0.2">
      <c r="B26" s="199">
        <v>23</v>
      </c>
      <c r="C26" s="200">
        <v>18.100000000000001</v>
      </c>
      <c r="D26" s="200">
        <v>4.8</v>
      </c>
      <c r="E26" s="200">
        <v>8.6999999999999993</v>
      </c>
    </row>
    <row r="27" spans="2:5" ht="14.4" x14ac:dyDescent="0.2">
      <c r="B27" s="199">
        <v>24</v>
      </c>
      <c r="C27" s="200">
        <v>19.399999999999999</v>
      </c>
      <c r="D27" s="200">
        <v>5.7</v>
      </c>
      <c r="E27" s="200">
        <v>9.6999999999999993</v>
      </c>
    </row>
    <row r="28" spans="2:5" ht="14.4" x14ac:dyDescent="0.2">
      <c r="B28" s="199">
        <v>25</v>
      </c>
      <c r="C28" s="200">
        <v>20.7</v>
      </c>
      <c r="D28" s="200">
        <v>6.8</v>
      </c>
      <c r="E28" s="200">
        <v>10.7</v>
      </c>
    </row>
    <row r="29" spans="2:5" ht="14.4" x14ac:dyDescent="0.2">
      <c r="B29" s="199">
        <v>26</v>
      </c>
      <c r="C29" s="200">
        <v>22.2</v>
      </c>
      <c r="D29" s="200">
        <v>8</v>
      </c>
      <c r="E29" s="200">
        <v>11.9</v>
      </c>
    </row>
    <row r="30" spans="2:5" ht="14.4" x14ac:dyDescent="0.2">
      <c r="B30" s="199">
        <v>27</v>
      </c>
      <c r="C30" s="200">
        <v>23.9</v>
      </c>
      <c r="D30" s="200">
        <v>9.5</v>
      </c>
      <c r="E30" s="200">
        <v>13.2</v>
      </c>
    </row>
    <row r="31" spans="2:5" ht="14.4" x14ac:dyDescent="0.2">
      <c r="B31" s="199">
        <v>28</v>
      </c>
      <c r="C31" s="200">
        <v>25.8</v>
      </c>
      <c r="D31" s="200">
        <v>11.2</v>
      </c>
      <c r="E31" s="200">
        <v>14.7</v>
      </c>
    </row>
    <row r="32" spans="2:5" ht="14.4" x14ac:dyDescent="0.2">
      <c r="B32" s="199">
        <v>29</v>
      </c>
      <c r="C32" s="200">
        <v>27.9</v>
      </c>
      <c r="D32" s="200">
        <v>13.3</v>
      </c>
      <c r="E32" s="200">
        <v>16.5</v>
      </c>
    </row>
    <row r="33" spans="2:5" ht="14.4" x14ac:dyDescent="0.2">
      <c r="B33" s="199">
        <v>30</v>
      </c>
      <c r="C33" s="200">
        <v>30.1</v>
      </c>
      <c r="D33" s="200">
        <v>15.7</v>
      </c>
      <c r="E33" s="200">
        <v>18.399999999999999</v>
      </c>
    </row>
    <row r="34" spans="2:5" ht="14.4" x14ac:dyDescent="0.2">
      <c r="B34" s="199">
        <v>31</v>
      </c>
      <c r="C34" s="200">
        <v>32.799999999999997</v>
      </c>
      <c r="D34" s="200">
        <v>18.600000000000001</v>
      </c>
      <c r="E34" s="200">
        <v>20.7</v>
      </c>
    </row>
    <row r="35" spans="2:5" ht="14.4" x14ac:dyDescent="0.2">
      <c r="B35" s="199">
        <v>32</v>
      </c>
      <c r="C35" s="200">
        <v>35.5</v>
      </c>
      <c r="D35" s="200">
        <v>22</v>
      </c>
      <c r="E35" s="200">
        <v>23.2</v>
      </c>
    </row>
    <row r="36" spans="2:5" ht="14.4" x14ac:dyDescent="0.2">
      <c r="B36" s="199">
        <v>33</v>
      </c>
      <c r="C36" s="200">
        <v>38.799999999999997</v>
      </c>
      <c r="D36" s="200">
        <v>26.2</v>
      </c>
      <c r="E36" s="200">
        <v>26.2</v>
      </c>
    </row>
    <row r="37" spans="2:5" ht="14.4" x14ac:dyDescent="0.2">
      <c r="B37" s="199">
        <v>34</v>
      </c>
      <c r="C37" s="200">
        <v>42.2</v>
      </c>
      <c r="D37" s="200">
        <v>31.1</v>
      </c>
      <c r="E37" s="200">
        <v>29.4</v>
      </c>
    </row>
    <row r="38" spans="2:5" ht="14.4" x14ac:dyDescent="0.2">
      <c r="B38" s="199">
        <v>35</v>
      </c>
      <c r="C38" s="200">
        <v>46.3</v>
      </c>
      <c r="D38" s="200">
        <v>37.299999999999997</v>
      </c>
      <c r="E38" s="200">
        <v>33.5</v>
      </c>
    </row>
    <row r="39" spans="2:5" ht="14.4" x14ac:dyDescent="0.2">
      <c r="B39" s="199">
        <v>36</v>
      </c>
      <c r="C39" s="200">
        <v>50.6</v>
      </c>
      <c r="D39" s="200">
        <v>44.4</v>
      </c>
      <c r="E39" s="200">
        <v>37.799999999999997</v>
      </c>
    </row>
    <row r="40" spans="2:5" ht="14.4" x14ac:dyDescent="0.2">
      <c r="B40" s="199">
        <v>37</v>
      </c>
      <c r="C40" s="200">
        <v>55.9</v>
      </c>
      <c r="D40" s="200">
        <v>53.5</v>
      </c>
      <c r="E40" s="200">
        <v>43.2</v>
      </c>
    </row>
    <row r="41" spans="2:5" ht="14.4" x14ac:dyDescent="0.2">
      <c r="B41" s="199">
        <v>38</v>
      </c>
      <c r="C41" s="200">
        <v>61.4</v>
      </c>
      <c r="D41" s="200">
        <v>64.099999999999994</v>
      </c>
      <c r="E41" s="200">
        <v>48.9</v>
      </c>
    </row>
    <row r="42" spans="2:5" ht="14.4" x14ac:dyDescent="0.2">
      <c r="B42" s="199">
        <v>39</v>
      </c>
      <c r="C42" s="200">
        <v>68.2</v>
      </c>
      <c r="D42" s="200">
        <v>77.7</v>
      </c>
      <c r="E42" s="200">
        <v>56.2</v>
      </c>
    </row>
    <row r="43" spans="2:5" ht="14.4" x14ac:dyDescent="0.2">
      <c r="B43" s="199">
        <v>40</v>
      </c>
      <c r="C43" s="200">
        <v>75.3</v>
      </c>
      <c r="D43" s="200">
        <v>93.7</v>
      </c>
      <c r="E43" s="200">
        <v>64.2</v>
      </c>
    </row>
  </sheetData>
  <sheetProtection algorithmName="SHA-512" hashValue="eNg8GqG9/ZxShLR/n5Ej0Xs5tYFr+luDKK2xkzR+iMoTDcQaYxRG13QquJwvD8t7cX0aNe/kWqTrSSsfrN6WtA==" saltValue="HOl4FW487BCMTTApP9Hb6A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Z35"/>
  <sheetViews>
    <sheetView showGridLines="0" workbookViewId="0">
      <selection activeCell="R39" sqref="R39"/>
    </sheetView>
  </sheetViews>
  <sheetFormatPr defaultColWidth="8.77734375" defaultRowHeight="13.2" x14ac:dyDescent="0.2"/>
  <cols>
    <col min="2" max="4" width="4.109375" customWidth="1"/>
    <col min="6" max="6" width="4.44140625" bestFit="1" customWidth="1"/>
    <col min="9" max="9" width="3" bestFit="1" customWidth="1"/>
    <col min="10" max="10" width="4.44140625" bestFit="1" customWidth="1"/>
    <col min="11" max="26" width="6.44140625" bestFit="1" customWidth="1"/>
  </cols>
  <sheetData>
    <row r="3" spans="2:26" x14ac:dyDescent="0.2">
      <c r="I3" s="480"/>
      <c r="J3" s="471"/>
      <c r="K3" s="477" t="s">
        <v>69</v>
      </c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9"/>
    </row>
    <row r="4" spans="2:26" x14ac:dyDescent="0.2">
      <c r="B4" s="35"/>
      <c r="C4" s="15"/>
      <c r="D4" s="15"/>
      <c r="F4" s="15"/>
      <c r="G4" s="28" t="s">
        <v>56</v>
      </c>
      <c r="I4" s="481"/>
      <c r="J4" s="482"/>
      <c r="K4" s="44">
        <v>0.1</v>
      </c>
      <c r="L4" s="44">
        <v>0.2</v>
      </c>
      <c r="M4" s="44">
        <v>0.3</v>
      </c>
      <c r="N4" s="44">
        <v>0.4</v>
      </c>
      <c r="O4" s="44">
        <v>0.5</v>
      </c>
      <c r="P4" s="44">
        <v>0.6</v>
      </c>
      <c r="Q4" s="44">
        <v>0.7</v>
      </c>
      <c r="R4" s="44">
        <v>0.8</v>
      </c>
      <c r="S4" s="44">
        <v>0.9</v>
      </c>
      <c r="T4" s="44">
        <v>1</v>
      </c>
      <c r="U4" s="44">
        <v>1.2</v>
      </c>
      <c r="V4" s="44">
        <v>1.4</v>
      </c>
      <c r="W4" s="44">
        <v>1.6</v>
      </c>
      <c r="X4" s="44">
        <v>2</v>
      </c>
      <c r="Y4" s="44">
        <v>3</v>
      </c>
      <c r="Z4" s="45" t="s">
        <v>56</v>
      </c>
    </row>
    <row r="5" spans="2:26" x14ac:dyDescent="0.2">
      <c r="B5" s="35"/>
      <c r="C5" s="14">
        <v>0.1</v>
      </c>
      <c r="D5" s="14">
        <v>0.1</v>
      </c>
      <c r="F5" s="14">
        <v>0.1</v>
      </c>
      <c r="G5" s="27">
        <v>3.2000000000000001E-2</v>
      </c>
      <c r="I5" s="474" t="s">
        <v>68</v>
      </c>
      <c r="J5" s="44">
        <v>0.1</v>
      </c>
      <c r="K5" s="36"/>
      <c r="L5" s="37"/>
      <c r="M5" s="37"/>
      <c r="N5" s="37"/>
      <c r="O5" s="37"/>
      <c r="P5" s="37"/>
      <c r="Q5" s="37"/>
      <c r="R5" s="37" t="s">
        <v>67</v>
      </c>
      <c r="S5" s="37"/>
      <c r="T5" s="37"/>
      <c r="U5" s="37"/>
      <c r="V5" s="37"/>
      <c r="W5" s="37"/>
      <c r="X5" s="37"/>
      <c r="Y5" s="38"/>
      <c r="Z5" s="46">
        <v>3.2000000000000001E-2</v>
      </c>
    </row>
    <row r="6" spans="2:26" x14ac:dyDescent="0.2">
      <c r="B6" s="35"/>
      <c r="C6" s="14">
        <v>0.2</v>
      </c>
      <c r="D6" s="14">
        <v>0.2</v>
      </c>
      <c r="F6" s="14">
        <v>0.2</v>
      </c>
      <c r="G6" s="27">
        <v>6.2E-2</v>
      </c>
      <c r="I6" s="475"/>
      <c r="J6" s="44">
        <v>0.2</v>
      </c>
      <c r="K6" s="39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31"/>
      <c r="Z6" s="46">
        <v>6.2E-2</v>
      </c>
    </row>
    <row r="7" spans="2:26" x14ac:dyDescent="0.2">
      <c r="B7" s="35"/>
      <c r="C7" s="14">
        <v>0.3</v>
      </c>
      <c r="D7" s="14">
        <v>0.3</v>
      </c>
      <c r="F7" s="14">
        <v>0.3</v>
      </c>
      <c r="G7" s="27">
        <v>0.09</v>
      </c>
      <c r="I7" s="475"/>
      <c r="J7" s="44">
        <v>0.3</v>
      </c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31"/>
      <c r="Z7" s="46">
        <v>0.09</v>
      </c>
    </row>
    <row r="8" spans="2:26" x14ac:dyDescent="0.2">
      <c r="B8" s="35"/>
      <c r="C8" s="14">
        <v>0.4</v>
      </c>
      <c r="D8" s="14">
        <v>0.4</v>
      </c>
      <c r="F8" s="14">
        <v>0.4</v>
      </c>
      <c r="G8" s="27">
        <v>0.115</v>
      </c>
      <c r="I8" s="475"/>
      <c r="J8" s="44">
        <v>0.4</v>
      </c>
      <c r="K8" s="39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31"/>
      <c r="Z8" s="46">
        <v>0.115</v>
      </c>
    </row>
    <row r="9" spans="2:26" x14ac:dyDescent="0.2">
      <c r="B9" s="35"/>
      <c r="C9" s="14">
        <v>0.5</v>
      </c>
      <c r="D9" s="14">
        <v>0.5</v>
      </c>
      <c r="F9" s="14">
        <v>0.5</v>
      </c>
      <c r="G9" s="27">
        <v>0.13700000000000001</v>
      </c>
      <c r="I9" s="475"/>
      <c r="J9" s="44">
        <v>0.5</v>
      </c>
      <c r="K9" s="39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31"/>
      <c r="Z9" s="46">
        <v>0.13700000000000001</v>
      </c>
    </row>
    <row r="10" spans="2:26" x14ac:dyDescent="0.2">
      <c r="B10" s="35"/>
      <c r="C10" s="14">
        <v>0.6</v>
      </c>
      <c r="D10" s="14">
        <v>0.6</v>
      </c>
      <c r="F10" s="14">
        <v>0.6</v>
      </c>
      <c r="G10" s="27">
        <v>0.156</v>
      </c>
      <c r="I10" s="475"/>
      <c r="J10" s="44">
        <v>0.6</v>
      </c>
      <c r="K10" s="39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31"/>
      <c r="Z10" s="46">
        <v>0.156</v>
      </c>
    </row>
    <row r="11" spans="2:26" x14ac:dyDescent="0.2">
      <c r="B11" s="35"/>
      <c r="C11" s="14">
        <v>0.7</v>
      </c>
      <c r="D11" s="14">
        <v>0.7</v>
      </c>
      <c r="F11" s="14">
        <v>0.7</v>
      </c>
      <c r="G11" s="27">
        <v>0.17199999999999999</v>
      </c>
      <c r="I11" s="475"/>
      <c r="J11" s="44">
        <v>0.7</v>
      </c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31"/>
      <c r="Z11" s="46">
        <v>0.17199999999999999</v>
      </c>
    </row>
    <row r="12" spans="2:26" x14ac:dyDescent="0.2">
      <c r="B12" s="35"/>
      <c r="C12" s="14">
        <v>0.8</v>
      </c>
      <c r="D12" s="14">
        <v>0.8</v>
      </c>
      <c r="F12" s="14">
        <v>0.8</v>
      </c>
      <c r="G12" s="27">
        <v>0.185</v>
      </c>
      <c r="I12" s="475"/>
      <c r="J12" s="44">
        <v>0.8</v>
      </c>
      <c r="K12" s="39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31"/>
      <c r="Z12" s="46">
        <v>0.185</v>
      </c>
    </row>
    <row r="13" spans="2:26" x14ac:dyDescent="0.2">
      <c r="B13" s="35"/>
      <c r="C13" s="14">
        <v>0.9</v>
      </c>
      <c r="D13" s="14">
        <v>0.9</v>
      </c>
      <c r="F13" s="14">
        <v>0.9</v>
      </c>
      <c r="G13" s="27">
        <v>0.19600000000000001</v>
      </c>
      <c r="I13" s="475"/>
      <c r="J13" s="44">
        <v>0.9</v>
      </c>
      <c r="K13" s="39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31"/>
      <c r="Z13" s="46">
        <v>0.19600000000000001</v>
      </c>
    </row>
    <row r="14" spans="2:26" x14ac:dyDescent="0.2">
      <c r="B14" s="35"/>
      <c r="C14" s="14">
        <v>1</v>
      </c>
      <c r="D14" s="14">
        <v>1</v>
      </c>
      <c r="F14" s="14">
        <v>1</v>
      </c>
      <c r="G14" s="27">
        <v>0.20499999999999999</v>
      </c>
      <c r="I14" s="475"/>
      <c r="J14" s="44">
        <v>1</v>
      </c>
      <c r="K14" s="3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31"/>
      <c r="Z14" s="46">
        <v>0.20499999999999999</v>
      </c>
    </row>
    <row r="15" spans="2:26" x14ac:dyDescent="0.2">
      <c r="B15" s="35"/>
      <c r="C15" s="14">
        <v>1.1000000000000001</v>
      </c>
      <c r="D15" s="14">
        <v>1.2</v>
      </c>
      <c r="F15" s="14">
        <v>1.2</v>
      </c>
      <c r="G15" s="27">
        <v>0.218</v>
      </c>
      <c r="I15" s="475"/>
      <c r="J15" s="44">
        <v>1.2</v>
      </c>
      <c r="K15" s="39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31"/>
      <c r="Z15" s="46">
        <v>0.218</v>
      </c>
    </row>
    <row r="16" spans="2:26" x14ac:dyDescent="0.2">
      <c r="B16" s="35"/>
      <c r="C16" s="14">
        <v>1.2</v>
      </c>
      <c r="D16" s="14">
        <v>1.2</v>
      </c>
      <c r="F16" s="14">
        <v>1.4</v>
      </c>
      <c r="G16" s="27">
        <v>0.22700000000000001</v>
      </c>
      <c r="I16" s="475"/>
      <c r="J16" s="44">
        <v>1.4</v>
      </c>
      <c r="K16" s="39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31"/>
      <c r="Z16" s="46">
        <v>0.22700000000000001</v>
      </c>
    </row>
    <row r="17" spans="2:26" x14ac:dyDescent="0.2">
      <c r="B17" s="35"/>
      <c r="C17" s="14">
        <v>1.3</v>
      </c>
      <c r="D17" s="14">
        <v>1.4</v>
      </c>
      <c r="F17" s="14">
        <v>1.6</v>
      </c>
      <c r="G17" s="27">
        <v>0.23300000000000001</v>
      </c>
      <c r="I17" s="475"/>
      <c r="J17" s="44">
        <v>1.6</v>
      </c>
      <c r="K17" s="39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31"/>
      <c r="Z17" s="46">
        <v>0.23300000000000001</v>
      </c>
    </row>
    <row r="18" spans="2:26" x14ac:dyDescent="0.2">
      <c r="B18" s="35"/>
      <c r="C18" s="14">
        <v>1.4</v>
      </c>
      <c r="D18" s="14">
        <v>1.4</v>
      </c>
      <c r="F18" s="14">
        <v>2</v>
      </c>
      <c r="G18" s="27">
        <v>0.24</v>
      </c>
      <c r="I18" s="475"/>
      <c r="J18" s="44">
        <v>2</v>
      </c>
      <c r="K18" s="39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31"/>
      <c r="Z18" s="46">
        <v>0.24</v>
      </c>
    </row>
    <row r="19" spans="2:26" x14ac:dyDescent="0.2">
      <c r="B19" s="35"/>
      <c r="C19" s="14">
        <v>1.5</v>
      </c>
      <c r="D19" s="14">
        <v>1.6</v>
      </c>
      <c r="F19" s="14">
        <v>3</v>
      </c>
      <c r="G19" s="27">
        <v>0.247</v>
      </c>
      <c r="I19" s="475"/>
      <c r="J19" s="44">
        <v>3</v>
      </c>
      <c r="K19" s="41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3"/>
      <c r="Z19" s="46">
        <v>0.247</v>
      </c>
    </row>
    <row r="20" spans="2:26" x14ac:dyDescent="0.2">
      <c r="B20" s="35"/>
      <c r="C20" s="14">
        <v>1.6</v>
      </c>
      <c r="D20" s="14">
        <v>1.6</v>
      </c>
      <c r="F20" s="15" t="s">
        <v>56</v>
      </c>
      <c r="G20" s="27">
        <v>0.25</v>
      </c>
      <c r="I20" s="476"/>
      <c r="J20" s="45" t="s">
        <v>56</v>
      </c>
      <c r="K20" s="46">
        <v>3.2000000000000001E-2</v>
      </c>
      <c r="L20" s="46">
        <v>6.2E-2</v>
      </c>
      <c r="M20" s="46">
        <v>0.09</v>
      </c>
      <c r="N20" s="46">
        <v>0.115</v>
      </c>
      <c r="O20" s="47">
        <v>0.13700000000000001</v>
      </c>
      <c r="P20" s="47">
        <v>0.156</v>
      </c>
      <c r="Q20" s="47">
        <v>0.17199999999999999</v>
      </c>
      <c r="R20" s="47">
        <v>0.185</v>
      </c>
      <c r="S20" s="47">
        <v>0.19600000000000001</v>
      </c>
      <c r="T20" s="47">
        <v>0.20499999999999999</v>
      </c>
      <c r="U20" s="47">
        <v>0.218</v>
      </c>
      <c r="V20" s="47">
        <v>0.22700000000000001</v>
      </c>
      <c r="W20" s="47">
        <v>0.23300000000000001</v>
      </c>
      <c r="X20" s="47">
        <v>0.24</v>
      </c>
      <c r="Y20" s="47">
        <v>0.247</v>
      </c>
      <c r="Z20" s="46">
        <v>0.25</v>
      </c>
    </row>
    <row r="21" spans="2:26" x14ac:dyDescent="0.2">
      <c r="C21" s="14">
        <v>1.7</v>
      </c>
      <c r="D21" s="14">
        <v>2</v>
      </c>
      <c r="I21" s="35"/>
      <c r="J21" s="32"/>
    </row>
    <row r="22" spans="2:26" x14ac:dyDescent="0.2">
      <c r="C22" s="14">
        <v>1.8</v>
      </c>
      <c r="D22" s="14">
        <v>2</v>
      </c>
    </row>
    <row r="23" spans="2:26" x14ac:dyDescent="0.2">
      <c r="C23" s="14">
        <v>1.9</v>
      </c>
      <c r="D23" s="14">
        <v>2</v>
      </c>
    </row>
    <row r="24" spans="2:26" x14ac:dyDescent="0.2">
      <c r="C24" s="14">
        <v>2</v>
      </c>
      <c r="D24" s="14">
        <v>2</v>
      </c>
    </row>
    <row r="25" spans="2:26" x14ac:dyDescent="0.2">
      <c r="C25" s="14">
        <v>2.1</v>
      </c>
      <c r="D25" s="14">
        <v>3</v>
      </c>
    </row>
    <row r="26" spans="2:26" x14ac:dyDescent="0.2">
      <c r="C26" s="14">
        <v>2.2000000000000002</v>
      </c>
      <c r="D26" s="14">
        <v>3</v>
      </c>
    </row>
    <row r="27" spans="2:26" x14ac:dyDescent="0.2">
      <c r="C27" s="14">
        <v>2.2999999999999998</v>
      </c>
      <c r="D27" s="14">
        <v>3</v>
      </c>
    </row>
    <row r="28" spans="2:26" x14ac:dyDescent="0.2">
      <c r="C28" s="14">
        <v>2.4</v>
      </c>
      <c r="D28" s="14">
        <v>3</v>
      </c>
    </row>
    <row r="29" spans="2:26" x14ac:dyDescent="0.2">
      <c r="C29" s="14">
        <v>2.5</v>
      </c>
      <c r="D29" s="14">
        <v>3</v>
      </c>
    </row>
    <row r="30" spans="2:26" x14ac:dyDescent="0.2">
      <c r="C30" s="14">
        <v>2.6</v>
      </c>
      <c r="D30" s="14">
        <v>3</v>
      </c>
    </row>
    <row r="31" spans="2:26" x14ac:dyDescent="0.2">
      <c r="C31" s="14">
        <v>2.7</v>
      </c>
      <c r="D31" s="14">
        <v>3</v>
      </c>
    </row>
    <row r="32" spans="2:26" x14ac:dyDescent="0.2">
      <c r="C32" s="14">
        <v>2.8</v>
      </c>
      <c r="D32" s="14">
        <v>3</v>
      </c>
    </row>
    <row r="33" spans="3:4" x14ac:dyDescent="0.2">
      <c r="C33" s="14">
        <v>2.9</v>
      </c>
      <c r="D33" s="14">
        <v>3</v>
      </c>
    </row>
    <row r="34" spans="3:4" x14ac:dyDescent="0.2">
      <c r="C34" s="14">
        <v>3</v>
      </c>
      <c r="D34" s="14">
        <v>3</v>
      </c>
    </row>
    <row r="35" spans="3:4" x14ac:dyDescent="0.2">
      <c r="C35" s="15" t="s">
        <v>56</v>
      </c>
      <c r="D35" s="15" t="s">
        <v>56</v>
      </c>
    </row>
  </sheetData>
  <sheetProtection algorithmName="SHA-512" hashValue="j/O7gZojOOM909qHX53V6rjnEmZX6Os9TfNHcx0R4G26WSXcSgX46t0r9/kWJa3AD5NcLhJR5AFUiQ1AkA0zeQ==" saltValue="3R6YNhXuiQyakVpWf2KZow==" spinCount="100000" sheet="1" objects="1" scenarios="1"/>
  <mergeCells count="3">
    <mergeCell ref="I5:I20"/>
    <mergeCell ref="K3:Z3"/>
    <mergeCell ref="I3:J4"/>
  </mergeCells>
  <phoneticPr fontId="3"/>
  <pageMargins left="0.75" right="0.75" top="1" bottom="1" header="0.51200000000000001" footer="0.51200000000000001"/>
  <pageSetup paperSize="9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6:D15"/>
  <sheetViews>
    <sheetView showGridLines="0" workbookViewId="0">
      <selection activeCell="R39" sqref="R39"/>
    </sheetView>
  </sheetViews>
  <sheetFormatPr defaultColWidth="8.77734375" defaultRowHeight="13.2" x14ac:dyDescent="0.2"/>
  <cols>
    <col min="2" max="2" width="13.109375" customWidth="1"/>
    <col min="3" max="3" width="9.6640625" customWidth="1"/>
    <col min="4" max="4" width="11" bestFit="1" customWidth="1"/>
    <col min="5" max="5" width="9.6640625" customWidth="1"/>
  </cols>
  <sheetData>
    <row r="6" spans="2:4" x14ac:dyDescent="0.2">
      <c r="B6" t="s">
        <v>104</v>
      </c>
    </row>
    <row r="7" spans="2:4" x14ac:dyDescent="0.2">
      <c r="B7" s="28" t="s">
        <v>105</v>
      </c>
      <c r="C7" s="28" t="s">
        <v>106</v>
      </c>
      <c r="D7" s="28" t="s">
        <v>107</v>
      </c>
    </row>
    <row r="8" spans="2:4" x14ac:dyDescent="0.2">
      <c r="B8" s="28" t="s">
        <v>110</v>
      </c>
      <c r="C8" s="28" t="s">
        <v>108</v>
      </c>
      <c r="D8" s="28" t="s">
        <v>121</v>
      </c>
    </row>
    <row r="9" spans="2:4" x14ac:dyDescent="0.2">
      <c r="B9" s="28" t="s">
        <v>109</v>
      </c>
      <c r="C9" s="28" t="s">
        <v>108</v>
      </c>
      <c r="D9" s="28" t="s">
        <v>122</v>
      </c>
    </row>
    <row r="10" spans="2:4" x14ac:dyDescent="0.2">
      <c r="B10" s="28" t="s">
        <v>111</v>
      </c>
      <c r="C10" s="28" t="s">
        <v>116</v>
      </c>
      <c r="D10" s="28" t="s">
        <v>123</v>
      </c>
    </row>
    <row r="11" spans="2:4" x14ac:dyDescent="0.2">
      <c r="B11" s="28" t="s">
        <v>112</v>
      </c>
      <c r="C11" s="28" t="s">
        <v>117</v>
      </c>
      <c r="D11" s="28" t="s">
        <v>124</v>
      </c>
    </row>
    <row r="12" spans="2:4" x14ac:dyDescent="0.2">
      <c r="B12" s="28" t="s">
        <v>113</v>
      </c>
      <c r="C12" s="28" t="s">
        <v>118</v>
      </c>
      <c r="D12" s="28" t="s">
        <v>125</v>
      </c>
    </row>
    <row r="13" spans="2:4" x14ac:dyDescent="0.2">
      <c r="B13" s="28" t="s">
        <v>114</v>
      </c>
      <c r="C13" s="28" t="s">
        <v>119</v>
      </c>
      <c r="D13" s="28" t="s">
        <v>126</v>
      </c>
    </row>
    <row r="14" spans="2:4" x14ac:dyDescent="0.2">
      <c r="B14" s="28" t="s">
        <v>115</v>
      </c>
      <c r="C14" s="28" t="s">
        <v>120</v>
      </c>
      <c r="D14" s="28" t="s">
        <v>127</v>
      </c>
    </row>
    <row r="15" spans="2:4" x14ac:dyDescent="0.2">
      <c r="B15" s="1" t="s">
        <v>128</v>
      </c>
    </row>
  </sheetData>
  <sheetProtection algorithmName="SHA-512" hashValue="Hgun5TpxTXOflRKCNFog9Yd1z0AAmG5iRbidy7uN97xVx2Bm3jA1Q3RNVPf7v1bLMDWIoGPH6ty/01H9CkQsBg==" saltValue="nGt8+ob6fxwRzmkehWXRTA==" spinCount="100000" sheet="1" objects="1" scenarios="1"/>
  <phoneticPr fontId="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5:I41"/>
  <sheetViews>
    <sheetView zoomScale="85" zoomScaleNormal="85" workbookViewId="0">
      <selection activeCell="R39" sqref="R39"/>
    </sheetView>
  </sheetViews>
  <sheetFormatPr defaultColWidth="8.77734375" defaultRowHeight="13.2" x14ac:dyDescent="0.2"/>
  <sheetData>
    <row r="5" spans="3:9" x14ac:dyDescent="0.2">
      <c r="C5" t="s">
        <v>188</v>
      </c>
    </row>
    <row r="6" spans="3:9" x14ac:dyDescent="0.2">
      <c r="C6" s="309" t="s">
        <v>164</v>
      </c>
      <c r="D6" s="15">
        <v>1</v>
      </c>
    </row>
    <row r="7" spans="3:9" x14ac:dyDescent="0.2">
      <c r="C7" s="309" t="s">
        <v>171</v>
      </c>
      <c r="D7" s="15">
        <v>2</v>
      </c>
    </row>
    <row r="8" spans="3:9" x14ac:dyDescent="0.2">
      <c r="C8" s="309" t="s">
        <v>172</v>
      </c>
      <c r="D8" s="15">
        <v>3</v>
      </c>
    </row>
    <row r="9" spans="3:9" x14ac:dyDescent="0.2">
      <c r="C9" s="309" t="s">
        <v>167</v>
      </c>
      <c r="D9" s="15">
        <v>4</v>
      </c>
    </row>
    <row r="10" spans="3:9" ht="15" x14ac:dyDescent="0.2">
      <c r="C10" s="309" t="s">
        <v>168</v>
      </c>
      <c r="D10" s="15">
        <v>5</v>
      </c>
      <c r="G10" s="317"/>
      <c r="I10" s="317"/>
    </row>
    <row r="11" spans="3:9" x14ac:dyDescent="0.2">
      <c r="C11" s="309" t="s">
        <v>173</v>
      </c>
      <c r="D11" s="15">
        <v>6</v>
      </c>
    </row>
    <row r="12" spans="3:9" ht="15" x14ac:dyDescent="0.2">
      <c r="C12" s="309" t="s">
        <v>174</v>
      </c>
      <c r="D12" s="15">
        <v>7</v>
      </c>
      <c r="I12" s="317"/>
    </row>
    <row r="13" spans="3:9" x14ac:dyDescent="0.2">
      <c r="C13" s="309" t="s">
        <v>175</v>
      </c>
      <c r="D13" s="15">
        <v>8</v>
      </c>
    </row>
    <row r="14" spans="3:9" ht="15" x14ac:dyDescent="0.2">
      <c r="C14" s="309" t="s">
        <v>176</v>
      </c>
      <c r="D14" s="15">
        <v>9</v>
      </c>
      <c r="H14" s="317"/>
    </row>
    <row r="15" spans="3:9" x14ac:dyDescent="0.2">
      <c r="C15" s="309" t="s">
        <v>177</v>
      </c>
      <c r="D15" s="15">
        <v>10</v>
      </c>
    </row>
    <row r="16" spans="3:9" x14ac:dyDescent="0.2">
      <c r="C16" s="309" t="s">
        <v>178</v>
      </c>
      <c r="D16" s="15">
        <v>11</v>
      </c>
    </row>
    <row r="17" spans="3:4" x14ac:dyDescent="0.2">
      <c r="C17" s="309" t="s">
        <v>179</v>
      </c>
      <c r="D17" s="15">
        <v>12</v>
      </c>
    </row>
    <row r="18" spans="3:4" x14ac:dyDescent="0.2">
      <c r="C18" s="309" t="s">
        <v>170</v>
      </c>
      <c r="D18" s="15">
        <v>1</v>
      </c>
    </row>
    <row r="19" spans="3:4" x14ac:dyDescent="0.2">
      <c r="C19" s="309" t="s">
        <v>165</v>
      </c>
      <c r="D19" s="15">
        <v>2</v>
      </c>
    </row>
    <row r="20" spans="3:4" x14ac:dyDescent="0.2">
      <c r="C20" s="309" t="s">
        <v>166</v>
      </c>
      <c r="D20" s="15">
        <v>3</v>
      </c>
    </row>
    <row r="21" spans="3:4" x14ac:dyDescent="0.2">
      <c r="C21" s="309" t="s">
        <v>180</v>
      </c>
      <c r="D21" s="15">
        <v>4</v>
      </c>
    </row>
    <row r="22" spans="3:4" x14ac:dyDescent="0.2">
      <c r="C22" s="309" t="s">
        <v>181</v>
      </c>
      <c r="D22" s="15">
        <v>5</v>
      </c>
    </row>
    <row r="23" spans="3:4" x14ac:dyDescent="0.2">
      <c r="C23" s="309" t="s">
        <v>169</v>
      </c>
      <c r="D23" s="15">
        <v>6</v>
      </c>
    </row>
    <row r="24" spans="3:4" x14ac:dyDescent="0.2">
      <c r="C24" s="309" t="s">
        <v>182</v>
      </c>
      <c r="D24" s="15">
        <v>7</v>
      </c>
    </row>
    <row r="25" spans="3:4" x14ac:dyDescent="0.2">
      <c r="C25" s="309" t="s">
        <v>183</v>
      </c>
      <c r="D25" s="15">
        <v>8</v>
      </c>
    </row>
    <row r="26" spans="3:4" x14ac:dyDescent="0.2">
      <c r="C26" s="309" t="s">
        <v>184</v>
      </c>
      <c r="D26" s="15">
        <v>9</v>
      </c>
    </row>
    <row r="27" spans="3:4" x14ac:dyDescent="0.2">
      <c r="C27" s="309" t="s">
        <v>185</v>
      </c>
      <c r="D27" s="15">
        <v>10</v>
      </c>
    </row>
    <row r="28" spans="3:4" x14ac:dyDescent="0.2">
      <c r="C28" s="309" t="s">
        <v>186</v>
      </c>
      <c r="D28" s="15">
        <v>11</v>
      </c>
    </row>
    <row r="29" spans="3:4" x14ac:dyDescent="0.2">
      <c r="C29" s="309" t="s">
        <v>187</v>
      </c>
      <c r="D29" s="15">
        <v>12</v>
      </c>
    </row>
    <row r="30" spans="3:4" x14ac:dyDescent="0.2">
      <c r="C30" s="15">
        <v>1</v>
      </c>
      <c r="D30" s="15">
        <v>1</v>
      </c>
    </row>
    <row r="31" spans="3:4" x14ac:dyDescent="0.2">
      <c r="C31" s="15">
        <v>2</v>
      </c>
      <c r="D31" s="15">
        <v>2</v>
      </c>
    </row>
    <row r="32" spans="3:4" x14ac:dyDescent="0.2">
      <c r="C32" s="15">
        <v>3</v>
      </c>
      <c r="D32" s="15">
        <v>3</v>
      </c>
    </row>
    <row r="33" spans="3:4" x14ac:dyDescent="0.2">
      <c r="C33" s="15">
        <v>4</v>
      </c>
      <c r="D33" s="15">
        <v>4</v>
      </c>
    </row>
    <row r="34" spans="3:4" x14ac:dyDescent="0.2">
      <c r="C34" s="15">
        <v>5</v>
      </c>
      <c r="D34" s="15">
        <v>5</v>
      </c>
    </row>
    <row r="35" spans="3:4" x14ac:dyDescent="0.2">
      <c r="C35" s="15">
        <v>6</v>
      </c>
      <c r="D35" s="15">
        <v>6</v>
      </c>
    </row>
    <row r="36" spans="3:4" x14ac:dyDescent="0.2">
      <c r="C36" s="15">
        <v>7</v>
      </c>
      <c r="D36" s="15">
        <v>7</v>
      </c>
    </row>
    <row r="37" spans="3:4" x14ac:dyDescent="0.2">
      <c r="C37" s="15">
        <v>8</v>
      </c>
      <c r="D37" s="15">
        <v>8</v>
      </c>
    </row>
    <row r="38" spans="3:4" x14ac:dyDescent="0.2">
      <c r="C38" s="15">
        <v>9</v>
      </c>
      <c r="D38" s="15">
        <v>9</v>
      </c>
    </row>
    <row r="39" spans="3:4" x14ac:dyDescent="0.2">
      <c r="C39" s="15">
        <v>10</v>
      </c>
      <c r="D39" s="15">
        <v>10</v>
      </c>
    </row>
    <row r="40" spans="3:4" x14ac:dyDescent="0.2">
      <c r="C40" s="15">
        <v>11</v>
      </c>
      <c r="D40" s="15">
        <v>11</v>
      </c>
    </row>
    <row r="41" spans="3:4" x14ac:dyDescent="0.2">
      <c r="C41" s="15">
        <v>12</v>
      </c>
      <c r="D41" s="15">
        <v>12</v>
      </c>
    </row>
  </sheetData>
  <sheetProtection algorithmName="SHA-512" hashValue="iKqCQHNfZQxWAtAAsI1Cj0uv1XHp1M+MYTFmtzkDImftOeE2IzWH2aA2INxJk2usHGpoj3Sx4QxqA/kum7Dcuw==" saltValue="XtLNJmCRkfbtQux9CwmhXg==" spinCount="100000" sheet="1" objects="1" scenarios="1"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2:R26"/>
  <sheetViews>
    <sheetView showGridLines="0" topLeftCell="B1" zoomScale="130" zoomScaleNormal="130" workbookViewId="0">
      <selection activeCell="G30" sqref="G30"/>
    </sheetView>
  </sheetViews>
  <sheetFormatPr defaultColWidth="9" defaultRowHeight="13.2" x14ac:dyDescent="0.2"/>
  <cols>
    <col min="1" max="1" width="6.5546875" hidden="1" customWidth="1"/>
    <col min="2" max="2" width="8" customWidth="1"/>
    <col min="3" max="3" width="4.6640625" customWidth="1"/>
    <col min="4" max="4" width="5.77734375" customWidth="1"/>
    <col min="5" max="17" width="4.6640625" customWidth="1"/>
  </cols>
  <sheetData>
    <row r="2" spans="1:18" x14ac:dyDescent="0.2">
      <c r="B2" s="2" t="s">
        <v>75</v>
      </c>
      <c r="E2" s="376"/>
      <c r="F2" t="s">
        <v>137</v>
      </c>
      <c r="M2" t="s">
        <v>231</v>
      </c>
      <c r="P2" s="414"/>
      <c r="Q2" s="415"/>
      <c r="R2" s="415"/>
    </row>
    <row r="3" spans="1:18" x14ac:dyDescent="0.2">
      <c r="B3" s="2"/>
    </row>
    <row r="4" spans="1:18" x14ac:dyDescent="0.2">
      <c r="B4" s="7"/>
      <c r="C4" s="413"/>
      <c r="D4" s="413"/>
      <c r="E4" s="413"/>
      <c r="F4" s="413"/>
    </row>
    <row r="5" spans="1:18" x14ac:dyDescent="0.2">
      <c r="B5" s="7" t="s">
        <v>138</v>
      </c>
      <c r="C5" s="414"/>
      <c r="D5" s="414"/>
      <c r="E5" s="414"/>
      <c r="F5" s="414"/>
      <c r="G5" s="414"/>
      <c r="H5" s="414"/>
      <c r="I5" s="414"/>
      <c r="J5" s="414"/>
      <c r="K5" s="414"/>
      <c r="L5" s="209"/>
      <c r="M5" s="209"/>
      <c r="N5" s="209"/>
      <c r="O5" s="209"/>
    </row>
    <row r="7" spans="1:18" x14ac:dyDescent="0.2">
      <c r="B7" s="1"/>
      <c r="C7" s="1"/>
      <c r="D7" s="1"/>
      <c r="E7" s="1"/>
      <c r="F7" s="1"/>
      <c r="G7" s="1"/>
      <c r="I7" s="1" t="s">
        <v>89</v>
      </c>
      <c r="J7" s="1"/>
      <c r="K7" s="1"/>
      <c r="L7" s="1"/>
      <c r="M7" s="201" t="s">
        <v>12</v>
      </c>
      <c r="N7" s="334">
        <f>F10</f>
        <v>0</v>
      </c>
      <c r="O7" s="1"/>
      <c r="P7" s="205"/>
      <c r="Q7" s="1"/>
    </row>
    <row r="8" spans="1:18" ht="13.8" thickBot="1" x14ac:dyDescent="0.25">
      <c r="B8" s="1"/>
      <c r="C8" s="1"/>
      <c r="D8" s="1"/>
      <c r="E8" s="1"/>
      <c r="F8" s="1"/>
      <c r="G8" s="1"/>
      <c r="I8" s="1"/>
      <c r="J8" s="201" t="s">
        <v>46</v>
      </c>
      <c r="K8" s="371"/>
      <c r="L8" s="206"/>
      <c r="M8" s="206"/>
      <c r="N8" s="206"/>
      <c r="O8" s="206"/>
      <c r="P8" s="201" t="s">
        <v>46</v>
      </c>
      <c r="Q8" s="374"/>
    </row>
    <row r="9" spans="1:18" ht="13.8" thickTop="1" x14ac:dyDescent="0.15">
      <c r="B9" s="412" t="s">
        <v>21</v>
      </c>
      <c r="C9" s="412"/>
      <c r="D9" s="412"/>
      <c r="E9" s="207" t="s">
        <v>30</v>
      </c>
      <c r="F9" s="392"/>
      <c r="G9" s="1"/>
      <c r="I9" s="1"/>
      <c r="J9" s="1"/>
      <c r="K9" s="208"/>
      <c r="L9" s="361"/>
      <c r="M9" s="362"/>
      <c r="N9" s="362"/>
      <c r="O9" s="362"/>
      <c r="P9" s="363"/>
      <c r="Q9" s="1"/>
    </row>
    <row r="10" spans="1:18" x14ac:dyDescent="0.15">
      <c r="B10" s="412" t="s">
        <v>22</v>
      </c>
      <c r="C10" s="412"/>
      <c r="D10" s="412"/>
      <c r="E10" s="207" t="s">
        <v>12</v>
      </c>
      <c r="F10" s="392"/>
      <c r="G10" s="1"/>
      <c r="I10" s="201" t="s">
        <v>30</v>
      </c>
      <c r="J10" s="333">
        <f>F9</f>
        <v>0</v>
      </c>
      <c r="K10" s="208"/>
      <c r="L10" s="364"/>
      <c r="M10" s="365" t="s">
        <v>46</v>
      </c>
      <c r="N10" s="373"/>
      <c r="O10" s="366"/>
      <c r="P10" s="367"/>
      <c r="Q10" s="1"/>
    </row>
    <row r="11" spans="1:18" ht="13.8" thickBot="1" x14ac:dyDescent="0.2">
      <c r="B11" s="1" t="s">
        <v>24</v>
      </c>
      <c r="C11" s="1"/>
      <c r="D11" s="1"/>
      <c r="E11" s="207" t="s">
        <v>13</v>
      </c>
      <c r="F11" s="377"/>
      <c r="G11" s="1"/>
      <c r="I11" s="1"/>
      <c r="J11" s="1"/>
      <c r="K11" s="208"/>
      <c r="L11" s="368"/>
      <c r="M11" s="369"/>
      <c r="N11" s="369"/>
      <c r="O11" s="369"/>
      <c r="P11" s="370"/>
      <c r="Q11" s="1"/>
    </row>
    <row r="12" spans="1:18" ht="13.8" thickTop="1" x14ac:dyDescent="0.15">
      <c r="A12">
        <v>52</v>
      </c>
      <c r="B12" s="1" t="s">
        <v>1</v>
      </c>
      <c r="C12" s="1"/>
      <c r="D12" s="1"/>
      <c r="E12" s="207" t="s">
        <v>194</v>
      </c>
      <c r="F12" s="318" t="s">
        <v>195</v>
      </c>
      <c r="G12" s="378"/>
      <c r="H12" s="1" t="s">
        <v>196</v>
      </c>
      <c r="J12" s="201" t="s">
        <v>46</v>
      </c>
      <c r="K12" s="372"/>
      <c r="L12" s="1"/>
      <c r="M12" s="1"/>
      <c r="N12" s="1"/>
      <c r="O12" s="1"/>
      <c r="P12" s="201" t="s">
        <v>46</v>
      </c>
      <c r="Q12" s="375"/>
    </row>
    <row r="13" spans="1:18" x14ac:dyDescent="0.2">
      <c r="A13">
        <v>80</v>
      </c>
      <c r="B13" s="398" t="str">
        <f>IF($F$9&gt;$F$10,"※短辺、長辺の入力を確認してください。","")</f>
        <v/>
      </c>
      <c r="C13" s="1"/>
      <c r="D13" s="1"/>
      <c r="E13" s="207"/>
      <c r="F13" s="210"/>
      <c r="G13" s="1"/>
      <c r="H13" s="1"/>
      <c r="I13" s="201"/>
      <c r="J13" s="210"/>
      <c r="L13" s="1"/>
      <c r="M13" s="1"/>
      <c r="N13" s="1"/>
      <c r="O13" s="201"/>
      <c r="P13" s="210"/>
    </row>
    <row r="14" spans="1:18" x14ac:dyDescent="0.2">
      <c r="A14">
        <v>60</v>
      </c>
      <c r="C14" s="210"/>
      <c r="E14" s="201"/>
      <c r="F14" s="1"/>
      <c r="G14" s="1"/>
      <c r="H14" s="1"/>
      <c r="I14" s="1"/>
      <c r="J14" s="1"/>
      <c r="K14" s="1"/>
      <c r="L14" s="201"/>
      <c r="M14" s="201"/>
      <c r="N14" s="210"/>
      <c r="O14" s="1"/>
      <c r="P14" s="1"/>
    </row>
    <row r="15" spans="1:18" x14ac:dyDescent="0.15">
      <c r="A15">
        <v>67</v>
      </c>
      <c r="B15" s="1"/>
      <c r="C15" s="1"/>
      <c r="D15" s="1"/>
      <c r="E15" s="207"/>
      <c r="F15" s="307"/>
      <c r="G15" s="1"/>
      <c r="I15" s="201"/>
      <c r="J15" s="201"/>
      <c r="P15" s="1"/>
    </row>
    <row r="16" spans="1:18" ht="14.25" customHeight="1" x14ac:dyDescent="0.2">
      <c r="B16" s="1" t="s">
        <v>216</v>
      </c>
      <c r="K16" s="404" t="s">
        <v>218</v>
      </c>
      <c r="L16" s="399" t="str">
        <f>IF($K$16="","⇐はい または いいえ を選択してください。","")</f>
        <v/>
      </c>
    </row>
    <row r="17" spans="1:14" x14ac:dyDescent="0.2">
      <c r="A17" t="s">
        <v>217</v>
      </c>
      <c r="K17" s="1" t="s">
        <v>230</v>
      </c>
    </row>
    <row r="18" spans="1:14" x14ac:dyDescent="0.2">
      <c r="A18" t="s">
        <v>218</v>
      </c>
    </row>
    <row r="19" spans="1:14" x14ac:dyDescent="0.2">
      <c r="N19" s="209"/>
    </row>
    <row r="21" spans="1:14" x14ac:dyDescent="0.2">
      <c r="D21" s="22" t="s">
        <v>222</v>
      </c>
      <c r="F21" s="57" t="s">
        <v>224</v>
      </c>
    </row>
    <row r="22" spans="1:14" x14ac:dyDescent="0.2">
      <c r="D22" s="22" t="s">
        <v>223</v>
      </c>
      <c r="F22" s="57" t="s">
        <v>225</v>
      </c>
    </row>
    <row r="23" spans="1:14" x14ac:dyDescent="0.2">
      <c r="D23" s="22" t="s">
        <v>219</v>
      </c>
      <c r="F23" s="57" t="s">
        <v>221</v>
      </c>
    </row>
    <row r="24" spans="1:14" x14ac:dyDescent="0.2">
      <c r="D24" s="22"/>
      <c r="F24" s="57" t="s">
        <v>226</v>
      </c>
    </row>
    <row r="25" spans="1:14" x14ac:dyDescent="0.2">
      <c r="D25" s="22" t="s">
        <v>227</v>
      </c>
      <c r="F25" s="57" t="s">
        <v>220</v>
      </c>
    </row>
    <row r="26" spans="1:14" x14ac:dyDescent="0.2">
      <c r="F26" s="57" t="s">
        <v>228</v>
      </c>
    </row>
  </sheetData>
  <sheetProtection algorithmName="SHA-512" hashValue="57oejygJPDkyJvRIjLiTsgoxYMazShqgedUBENE3iIzUNpRI2iEQ7N7ZpEy05y8x0H3AuNS+1wof3a88kVJ4VQ==" saltValue="Wjpg86hUh6TYr272/uAB+w==" spinCount="100000" sheet="1" objects="1" scenarios="1"/>
  <mergeCells count="5">
    <mergeCell ref="B9:D9"/>
    <mergeCell ref="B10:D10"/>
    <mergeCell ref="C4:F4"/>
    <mergeCell ref="C5:K5"/>
    <mergeCell ref="P2:R2"/>
  </mergeCells>
  <phoneticPr fontId="3"/>
  <dataValidations count="1">
    <dataValidation type="list" allowBlank="1" showInputMessage="1" showErrorMessage="1" sqref="K16" xr:uid="{E9C86F84-F6E0-403F-AC8A-CB0AF82E3518}">
      <formula1>$A$17:$A$18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N52"/>
  <sheetViews>
    <sheetView showGridLines="0" topLeftCell="B11" zoomScale="115" zoomScaleNormal="115" workbookViewId="0">
      <selection activeCell="G55" sqref="G55"/>
    </sheetView>
  </sheetViews>
  <sheetFormatPr defaultColWidth="9" defaultRowHeight="14.4" x14ac:dyDescent="0.2"/>
  <cols>
    <col min="1" max="1" width="3.6640625" style="135" hidden="1" customWidth="1"/>
    <col min="2" max="2" width="2.44140625" style="136" bestFit="1" customWidth="1"/>
    <col min="3" max="3" width="2.33203125" style="136" customWidth="1"/>
    <col min="4" max="4" width="15.33203125" style="136" bestFit="1" customWidth="1"/>
    <col min="5" max="5" width="6.6640625" style="245" customWidth="1"/>
    <col min="6" max="7" width="6.6640625" style="136" customWidth="1"/>
    <col min="8" max="8" width="6.6640625" style="245" customWidth="1"/>
    <col min="9" max="10" width="6.6640625" style="136" customWidth="1"/>
    <col min="11" max="11" width="6.6640625" style="245" customWidth="1"/>
    <col min="12" max="13" width="6.6640625" style="136" customWidth="1"/>
    <col min="14" max="14" width="6.6640625" style="245" customWidth="1"/>
    <col min="15" max="16" width="6.6640625" style="136" customWidth="1"/>
    <col min="17" max="17" width="6.6640625" style="245" customWidth="1"/>
    <col min="18" max="19" width="6.6640625" style="136" customWidth="1"/>
    <col min="20" max="20" width="5.44140625" style="245" hidden="1" customWidth="1"/>
    <col min="21" max="21" width="5.77734375" style="136" hidden="1" customWidth="1"/>
    <col min="22" max="22" width="5.44140625" style="136" hidden="1" customWidth="1"/>
    <col min="23" max="23" width="5.44140625" style="245" hidden="1" customWidth="1"/>
    <col min="24" max="24" width="5.77734375" style="136" hidden="1" customWidth="1"/>
    <col min="25" max="25" width="5.44140625" style="136" hidden="1" customWidth="1"/>
    <col min="26" max="26" width="5.44140625" style="245" hidden="1" customWidth="1"/>
    <col min="27" max="27" width="5.77734375" style="136" hidden="1" customWidth="1"/>
    <col min="28" max="28" width="5.44140625" style="136" hidden="1" customWidth="1"/>
    <col min="29" max="29" width="5.44140625" style="245" hidden="1" customWidth="1"/>
    <col min="30" max="30" width="5.77734375" style="136" hidden="1" customWidth="1"/>
    <col min="31" max="31" width="5.44140625" style="136" hidden="1" customWidth="1"/>
    <col min="32" max="32" width="5.44140625" style="245" hidden="1" customWidth="1"/>
    <col min="33" max="33" width="5.77734375" style="136" hidden="1" customWidth="1"/>
    <col min="34" max="34" width="5.44140625" style="136" hidden="1" customWidth="1"/>
    <col min="35" max="35" width="5.44140625" style="245" hidden="1" customWidth="1"/>
    <col min="36" max="36" width="5.77734375" style="136" hidden="1" customWidth="1"/>
    <col min="37" max="37" width="5.44140625" style="136" hidden="1" customWidth="1"/>
    <col min="38" max="38" width="5.44140625" style="245" hidden="1" customWidth="1"/>
    <col min="39" max="39" width="5.77734375" style="136" hidden="1" customWidth="1"/>
    <col min="40" max="40" width="5.44140625" style="136" hidden="1" customWidth="1"/>
    <col min="41" max="16384" width="9" style="136"/>
  </cols>
  <sheetData>
    <row r="1" spans="1:40" hidden="1" x14ac:dyDescent="0.2">
      <c r="C1" s="137"/>
      <c r="D1" s="138"/>
      <c r="E1" s="244"/>
      <c r="G1" s="418"/>
      <c r="H1" s="418"/>
      <c r="I1" s="418"/>
      <c r="J1" s="419"/>
      <c r="K1" s="419"/>
      <c r="L1" s="419"/>
      <c r="M1" s="419"/>
      <c r="N1" s="419"/>
      <c r="O1" s="419"/>
      <c r="P1" s="419"/>
      <c r="Q1" s="419"/>
      <c r="R1" s="419"/>
    </row>
    <row r="2" spans="1:40" hidden="1" x14ac:dyDescent="0.2"/>
    <row r="3" spans="1:40" hidden="1" x14ac:dyDescent="0.2">
      <c r="B3" s="420"/>
      <c r="C3" s="139"/>
      <c r="D3" s="140"/>
      <c r="F3" s="141"/>
      <c r="G3" s="141"/>
      <c r="I3" s="141"/>
      <c r="J3" s="141"/>
      <c r="K3" s="246"/>
      <c r="L3" s="141"/>
      <c r="M3" s="141"/>
      <c r="N3" s="246"/>
      <c r="O3" s="141"/>
      <c r="P3" s="141"/>
      <c r="Q3" s="246"/>
      <c r="R3" s="141"/>
      <c r="S3" s="141"/>
      <c r="T3" s="246"/>
      <c r="U3" s="141"/>
      <c r="V3" s="141"/>
      <c r="W3" s="246"/>
      <c r="X3" s="141"/>
      <c r="Y3" s="141"/>
      <c r="Z3" s="246"/>
      <c r="AA3" s="141"/>
      <c r="AB3" s="141"/>
      <c r="AC3" s="246"/>
      <c r="AD3" s="141"/>
      <c r="AE3" s="141"/>
      <c r="AF3" s="246"/>
      <c r="AG3" s="141"/>
      <c r="AH3" s="141"/>
      <c r="AI3" s="246"/>
      <c r="AJ3" s="141"/>
      <c r="AK3" s="141"/>
      <c r="AL3" s="246"/>
      <c r="AM3" s="141"/>
      <c r="AN3" s="141"/>
    </row>
    <row r="4" spans="1:40" hidden="1" x14ac:dyDescent="0.2">
      <c r="B4" s="420"/>
      <c r="C4" s="139"/>
      <c r="D4" s="140"/>
      <c r="F4" s="141"/>
      <c r="G4" s="141"/>
      <c r="I4" s="141"/>
      <c r="J4" s="141"/>
      <c r="K4" s="246"/>
      <c r="L4" s="141"/>
      <c r="M4" s="141"/>
      <c r="N4" s="246"/>
      <c r="O4" s="141"/>
      <c r="P4" s="141"/>
      <c r="Q4" s="246"/>
      <c r="R4" s="141"/>
      <c r="S4" s="141"/>
      <c r="T4" s="246"/>
      <c r="U4" s="141"/>
      <c r="V4" s="141"/>
      <c r="W4" s="246"/>
      <c r="X4" s="141"/>
      <c r="Y4" s="141"/>
      <c r="Z4" s="246"/>
      <c r="AA4" s="141"/>
      <c r="AB4" s="141"/>
      <c r="AC4" s="246"/>
      <c r="AD4" s="141"/>
      <c r="AE4" s="141"/>
      <c r="AF4" s="246"/>
      <c r="AG4" s="141"/>
      <c r="AH4" s="141"/>
      <c r="AI4" s="246"/>
      <c r="AJ4" s="141"/>
      <c r="AK4" s="141"/>
      <c r="AL4" s="246"/>
      <c r="AM4" s="141"/>
      <c r="AN4" s="141"/>
    </row>
    <row r="5" spans="1:40" hidden="1" x14ac:dyDescent="0.2">
      <c r="B5" s="420"/>
      <c r="C5" s="139"/>
      <c r="D5" s="140"/>
      <c r="F5" s="141"/>
      <c r="G5" s="141"/>
      <c r="I5" s="141"/>
      <c r="J5" s="141"/>
      <c r="K5" s="246"/>
      <c r="L5" s="141"/>
      <c r="M5" s="141"/>
      <c r="N5" s="246"/>
      <c r="O5" s="141"/>
      <c r="P5" s="141"/>
      <c r="Q5" s="246"/>
      <c r="R5" s="141"/>
      <c r="S5" s="141"/>
      <c r="T5" s="246"/>
      <c r="U5" s="141"/>
      <c r="V5" s="141"/>
      <c r="W5" s="246"/>
      <c r="X5" s="141"/>
      <c r="Y5" s="141"/>
      <c r="Z5" s="246"/>
      <c r="AA5" s="141"/>
      <c r="AB5" s="141"/>
      <c r="AC5" s="246"/>
      <c r="AD5" s="141"/>
      <c r="AE5" s="141"/>
      <c r="AF5" s="246"/>
      <c r="AG5" s="141"/>
      <c r="AH5" s="141"/>
      <c r="AI5" s="246"/>
      <c r="AJ5" s="141"/>
      <c r="AK5" s="141"/>
      <c r="AL5" s="246"/>
      <c r="AM5" s="141"/>
      <c r="AN5" s="141"/>
    </row>
    <row r="6" spans="1:40" hidden="1" x14ac:dyDescent="0.2">
      <c r="B6" s="420"/>
      <c r="C6" s="139"/>
      <c r="D6" s="140"/>
      <c r="F6" s="141"/>
      <c r="G6" s="141"/>
      <c r="I6" s="141"/>
      <c r="J6" s="141"/>
      <c r="K6" s="246"/>
      <c r="L6" s="141"/>
      <c r="M6" s="141"/>
      <c r="N6" s="246"/>
      <c r="O6" s="141"/>
      <c r="P6" s="141"/>
      <c r="Q6" s="246"/>
      <c r="R6" s="141"/>
      <c r="S6" s="141"/>
      <c r="T6" s="246"/>
      <c r="U6" s="141"/>
      <c r="V6" s="141"/>
      <c r="W6" s="246"/>
      <c r="X6" s="141"/>
      <c r="Y6" s="141"/>
      <c r="Z6" s="246"/>
      <c r="AA6" s="141"/>
      <c r="AB6" s="141"/>
      <c r="AC6" s="246"/>
      <c r="AD6" s="141"/>
      <c r="AE6" s="141"/>
      <c r="AF6" s="246"/>
      <c r="AG6" s="141"/>
      <c r="AH6" s="141"/>
      <c r="AI6" s="246"/>
      <c r="AJ6" s="141"/>
      <c r="AK6" s="141"/>
      <c r="AL6" s="246"/>
      <c r="AM6" s="141"/>
      <c r="AN6" s="141"/>
    </row>
    <row r="7" spans="1:40" hidden="1" x14ac:dyDescent="0.2">
      <c r="B7" s="420"/>
      <c r="C7" s="139"/>
      <c r="D7" s="140"/>
      <c r="F7" s="142"/>
      <c r="G7" s="142"/>
      <c r="I7" s="142"/>
      <c r="J7" s="142"/>
      <c r="K7" s="247"/>
      <c r="L7" s="142"/>
      <c r="M7" s="142"/>
      <c r="N7" s="247"/>
      <c r="O7" s="142"/>
      <c r="P7" s="142"/>
      <c r="Q7" s="247"/>
      <c r="R7" s="142"/>
      <c r="S7" s="142"/>
      <c r="T7" s="247"/>
      <c r="U7" s="142"/>
      <c r="V7" s="142"/>
      <c r="W7" s="247"/>
      <c r="X7" s="142"/>
      <c r="Y7" s="142"/>
      <c r="Z7" s="247"/>
      <c r="AA7" s="142"/>
      <c r="AB7" s="142"/>
      <c r="AC7" s="247"/>
      <c r="AD7" s="142"/>
      <c r="AE7" s="142"/>
      <c r="AF7" s="247"/>
      <c r="AG7" s="142"/>
      <c r="AH7" s="142"/>
      <c r="AI7" s="247"/>
      <c r="AJ7" s="142"/>
      <c r="AK7" s="142"/>
      <c r="AL7" s="247"/>
      <c r="AM7" s="142"/>
      <c r="AN7" s="142"/>
    </row>
    <row r="8" spans="1:40" hidden="1" x14ac:dyDescent="0.2">
      <c r="B8" s="143"/>
      <c r="C8" s="139"/>
      <c r="D8" s="140"/>
      <c r="F8" s="142"/>
      <c r="G8" s="142"/>
      <c r="I8" s="142"/>
      <c r="J8" s="142"/>
      <c r="K8" s="247"/>
      <c r="L8" s="142"/>
      <c r="M8" s="142"/>
      <c r="N8" s="247"/>
      <c r="O8" s="142"/>
      <c r="P8" s="142"/>
      <c r="Q8" s="247"/>
      <c r="R8" s="142"/>
      <c r="S8" s="142"/>
      <c r="T8" s="247"/>
      <c r="U8" s="142"/>
      <c r="V8" s="142"/>
      <c r="W8" s="247"/>
      <c r="X8" s="142"/>
      <c r="Y8" s="142"/>
      <c r="Z8" s="247"/>
      <c r="AA8" s="142"/>
      <c r="AB8" s="142"/>
      <c r="AC8" s="247"/>
      <c r="AD8" s="142"/>
      <c r="AE8" s="142"/>
      <c r="AF8" s="247"/>
      <c r="AG8" s="142"/>
      <c r="AH8" s="142"/>
      <c r="AI8" s="247"/>
      <c r="AJ8" s="142"/>
      <c r="AK8" s="142"/>
      <c r="AL8" s="247"/>
      <c r="AM8" s="142"/>
      <c r="AN8" s="142"/>
    </row>
    <row r="9" spans="1:40" hidden="1" x14ac:dyDescent="0.2">
      <c r="C9" s="139"/>
      <c r="D9" s="140"/>
      <c r="F9" s="140"/>
      <c r="G9" s="140"/>
      <c r="I9" s="140"/>
      <c r="J9" s="140"/>
      <c r="L9" s="140"/>
      <c r="M9" s="140"/>
      <c r="O9" s="140"/>
      <c r="P9" s="140"/>
      <c r="R9" s="140"/>
      <c r="S9" s="140"/>
      <c r="U9" s="140"/>
      <c r="V9" s="140"/>
      <c r="X9" s="140"/>
      <c r="Y9" s="140"/>
      <c r="AA9" s="140"/>
      <c r="AB9" s="140"/>
      <c r="AD9" s="140"/>
      <c r="AE9" s="140"/>
      <c r="AG9" s="140"/>
      <c r="AH9" s="140"/>
      <c r="AJ9" s="140"/>
      <c r="AK9" s="140"/>
      <c r="AM9" s="140"/>
      <c r="AN9" s="140"/>
    </row>
    <row r="10" spans="1:40" hidden="1" x14ac:dyDescent="0.2">
      <c r="C10" s="139"/>
      <c r="D10" s="140"/>
      <c r="F10" s="140"/>
      <c r="G10" s="140"/>
      <c r="I10" s="140"/>
      <c r="J10" s="140"/>
      <c r="L10" s="140"/>
      <c r="M10" s="140"/>
      <c r="O10" s="140"/>
      <c r="P10" s="140"/>
      <c r="R10" s="140"/>
      <c r="S10" s="140"/>
      <c r="U10" s="140"/>
      <c r="V10" s="140"/>
      <c r="X10" s="140"/>
      <c r="Y10" s="140"/>
      <c r="AA10" s="140"/>
      <c r="AB10" s="140"/>
      <c r="AD10" s="140"/>
      <c r="AE10" s="140"/>
      <c r="AG10" s="140"/>
      <c r="AH10" s="140"/>
      <c r="AJ10" s="140"/>
      <c r="AK10" s="140"/>
      <c r="AM10" s="140"/>
      <c r="AN10" s="140"/>
    </row>
    <row r="11" spans="1:40" ht="15" thickBot="1" x14ac:dyDescent="0.25">
      <c r="C11" s="139"/>
      <c r="D11" s="140"/>
      <c r="F11" s="140"/>
      <c r="G11" s="140"/>
      <c r="I11" s="140"/>
      <c r="J11" s="140"/>
      <c r="L11" s="140"/>
      <c r="M11" s="140"/>
      <c r="O11" s="140"/>
      <c r="P11" s="140"/>
      <c r="R11" s="140"/>
      <c r="S11" s="140"/>
      <c r="U11" s="140"/>
      <c r="V11" s="140"/>
      <c r="X11" s="140"/>
      <c r="Y11" s="140"/>
      <c r="AA11" s="140"/>
      <c r="AB11" s="140"/>
      <c r="AD11" s="140"/>
      <c r="AE11" s="140"/>
      <c r="AG11" s="140"/>
      <c r="AH11" s="140"/>
      <c r="AJ11" s="140"/>
      <c r="AK11" s="140"/>
      <c r="AM11" s="140"/>
      <c r="AN11" s="140"/>
    </row>
    <row r="12" spans="1:40" x14ac:dyDescent="0.2">
      <c r="A12" s="135" t="s">
        <v>141</v>
      </c>
      <c r="C12" s="240"/>
      <c r="D12" s="254" t="s">
        <v>101</v>
      </c>
      <c r="E12" s="421"/>
      <c r="F12" s="417"/>
      <c r="G12" s="144" t="str">
        <f>IF(COUNTBLANK(F14:F33)=20,"","■")</f>
        <v/>
      </c>
      <c r="H12" s="421"/>
      <c r="I12" s="417"/>
      <c r="J12" s="144" t="str">
        <f>IF(COUNTBLANK(I14:I33)=20,"","■")</f>
        <v/>
      </c>
      <c r="K12" s="421"/>
      <c r="L12" s="417"/>
      <c r="M12" s="144" t="str">
        <f>IF(COUNTBLANK(L14:L33)=20,"","■")</f>
        <v/>
      </c>
      <c r="N12" s="421"/>
      <c r="O12" s="417"/>
      <c r="P12" s="144" t="str">
        <f>IF(COUNTBLANK(O14:O33)=20,"","■")</f>
        <v/>
      </c>
      <c r="Q12" s="421"/>
      <c r="R12" s="417"/>
      <c r="S12" s="144" t="str">
        <f>IF(COUNTBLANK(R14:R33)=20,"","■")</f>
        <v/>
      </c>
      <c r="T12" s="416"/>
      <c r="U12" s="417"/>
      <c r="V12" s="144" t="str">
        <f>IF(COUNTBLANK(U14:U33)=20,"","■")</f>
        <v/>
      </c>
      <c r="W12" s="416"/>
      <c r="X12" s="417"/>
      <c r="Y12" s="144" t="str">
        <f>IF(COUNTBLANK(X14:X33)=20,"","■")</f>
        <v/>
      </c>
      <c r="Z12" s="416"/>
      <c r="AA12" s="417"/>
      <c r="AB12" s="144" t="str">
        <f>IF(COUNTBLANK(AA14:AA33)=20,"","■")</f>
        <v/>
      </c>
      <c r="AC12" s="416"/>
      <c r="AD12" s="417"/>
      <c r="AE12" s="144" t="str">
        <f>IF(COUNTBLANK(AD14:AD33)=20,"","■")</f>
        <v/>
      </c>
      <c r="AF12" s="416"/>
      <c r="AG12" s="417"/>
      <c r="AH12" s="144" t="str">
        <f>IF(COUNTBLANK(AG14:AG33)=20,"","■")</f>
        <v/>
      </c>
      <c r="AI12" s="416"/>
      <c r="AJ12" s="417"/>
      <c r="AK12" s="144" t="str">
        <f>IF(COUNTBLANK(AJ14:AJ33)=20,"","■")</f>
        <v/>
      </c>
      <c r="AL12" s="416"/>
      <c r="AM12" s="417"/>
      <c r="AN12" s="144" t="str">
        <f>IF(COUNTBLANK(AM14:AM33)=20,"","■")</f>
        <v/>
      </c>
    </row>
    <row r="13" spans="1:40" ht="25.5" customHeight="1" x14ac:dyDescent="0.2">
      <c r="C13" s="145"/>
      <c r="D13" s="409" t="s">
        <v>235</v>
      </c>
      <c r="E13" s="277" t="s">
        <v>2</v>
      </c>
      <c r="F13" s="253" t="s">
        <v>102</v>
      </c>
      <c r="G13" s="146" t="s">
        <v>103</v>
      </c>
      <c r="H13" s="283" t="s">
        <v>2</v>
      </c>
      <c r="I13" s="253" t="s">
        <v>102</v>
      </c>
      <c r="J13" s="146" t="s">
        <v>103</v>
      </c>
      <c r="K13" s="283" t="s">
        <v>2</v>
      </c>
      <c r="L13" s="253" t="s">
        <v>102</v>
      </c>
      <c r="M13" s="146" t="s">
        <v>103</v>
      </c>
      <c r="N13" s="283" t="s">
        <v>2</v>
      </c>
      <c r="O13" s="253" t="s">
        <v>102</v>
      </c>
      <c r="P13" s="146" t="s">
        <v>103</v>
      </c>
      <c r="Q13" s="283" t="s">
        <v>2</v>
      </c>
      <c r="R13" s="253" t="s">
        <v>102</v>
      </c>
      <c r="S13" s="146" t="s">
        <v>103</v>
      </c>
      <c r="T13" s="283" t="s">
        <v>2</v>
      </c>
      <c r="U13" s="253" t="s">
        <v>102</v>
      </c>
      <c r="V13" s="146" t="s">
        <v>103</v>
      </c>
      <c r="W13" s="277" t="s">
        <v>2</v>
      </c>
      <c r="X13" s="253" t="s">
        <v>102</v>
      </c>
      <c r="Y13" s="146" t="s">
        <v>103</v>
      </c>
      <c r="Z13" s="277" t="s">
        <v>2</v>
      </c>
      <c r="AA13" s="253" t="s">
        <v>102</v>
      </c>
      <c r="AB13" s="146" t="s">
        <v>103</v>
      </c>
      <c r="AC13" s="277" t="s">
        <v>2</v>
      </c>
      <c r="AD13" s="253" t="s">
        <v>102</v>
      </c>
      <c r="AE13" s="146" t="s">
        <v>103</v>
      </c>
      <c r="AF13" s="277" t="s">
        <v>2</v>
      </c>
      <c r="AG13" s="253" t="s">
        <v>102</v>
      </c>
      <c r="AH13" s="146" t="s">
        <v>103</v>
      </c>
      <c r="AI13" s="277" t="s">
        <v>2</v>
      </c>
      <c r="AJ13" s="253" t="s">
        <v>102</v>
      </c>
      <c r="AK13" s="146" t="s">
        <v>103</v>
      </c>
      <c r="AL13" s="277" t="s">
        <v>2</v>
      </c>
      <c r="AM13" s="253" t="s">
        <v>102</v>
      </c>
      <c r="AN13" s="146" t="s">
        <v>103</v>
      </c>
    </row>
    <row r="14" spans="1:40" x14ac:dyDescent="0.2">
      <c r="A14" s="135" t="s">
        <v>54</v>
      </c>
      <c r="C14" s="147"/>
      <c r="D14" s="256">
        <v>0.25</v>
      </c>
      <c r="E14" s="278"/>
      <c r="F14" s="267"/>
      <c r="G14" s="271"/>
      <c r="H14" s="278"/>
      <c r="I14" s="275"/>
      <c r="J14" s="271"/>
      <c r="K14" s="278"/>
      <c r="L14" s="275"/>
      <c r="M14" s="271"/>
      <c r="N14" s="278"/>
      <c r="O14" s="275"/>
      <c r="P14" s="271"/>
      <c r="Q14" s="278"/>
      <c r="R14" s="275"/>
      <c r="S14" s="271"/>
      <c r="T14" s="278"/>
      <c r="U14" s="275"/>
      <c r="V14" s="271"/>
      <c r="W14" s="285"/>
      <c r="X14" s="275"/>
      <c r="Y14" s="271"/>
      <c r="Z14" s="285"/>
      <c r="AA14" s="275"/>
      <c r="AB14" s="271"/>
      <c r="AC14" s="285"/>
      <c r="AD14" s="275"/>
      <c r="AE14" s="271"/>
      <c r="AF14" s="285"/>
      <c r="AG14" s="275"/>
      <c r="AH14" s="271"/>
      <c r="AI14" s="285"/>
      <c r="AJ14" s="275"/>
      <c r="AK14" s="271"/>
      <c r="AL14" s="285"/>
      <c r="AM14" s="275"/>
      <c r="AN14" s="271"/>
    </row>
    <row r="15" spans="1:40" x14ac:dyDescent="0.2">
      <c r="A15" s="135" t="s">
        <v>131</v>
      </c>
      <c r="C15" s="140"/>
      <c r="D15" s="255">
        <v>0.5</v>
      </c>
      <c r="E15" s="279"/>
      <c r="F15" s="268"/>
      <c r="G15" s="272"/>
      <c r="H15" s="279"/>
      <c r="I15" s="276"/>
      <c r="J15" s="272"/>
      <c r="K15" s="279"/>
      <c r="L15" s="276"/>
      <c r="M15" s="272"/>
      <c r="N15" s="279"/>
      <c r="O15" s="276"/>
      <c r="P15" s="272"/>
      <c r="Q15" s="279"/>
      <c r="R15" s="276"/>
      <c r="S15" s="272"/>
      <c r="T15" s="279"/>
      <c r="U15" s="276"/>
      <c r="V15" s="272"/>
      <c r="W15" s="286"/>
      <c r="X15" s="276"/>
      <c r="Y15" s="272"/>
      <c r="Z15" s="286"/>
      <c r="AA15" s="276"/>
      <c r="AB15" s="272"/>
      <c r="AC15" s="286"/>
      <c r="AD15" s="276"/>
      <c r="AE15" s="272"/>
      <c r="AF15" s="286"/>
      <c r="AG15" s="276"/>
      <c r="AH15" s="272"/>
      <c r="AI15" s="286"/>
      <c r="AJ15" s="276"/>
      <c r="AK15" s="272"/>
      <c r="AL15" s="286"/>
      <c r="AM15" s="276"/>
      <c r="AN15" s="272"/>
    </row>
    <row r="16" spans="1:40" x14ac:dyDescent="0.2">
      <c r="C16" s="147"/>
      <c r="D16" s="256">
        <v>0.75</v>
      </c>
      <c r="E16" s="278"/>
      <c r="F16" s="267"/>
      <c r="G16" s="271"/>
      <c r="H16" s="278"/>
      <c r="I16" s="275"/>
      <c r="J16" s="271"/>
      <c r="K16" s="278"/>
      <c r="L16" s="275"/>
      <c r="M16" s="271"/>
      <c r="N16" s="278"/>
      <c r="O16" s="275"/>
      <c r="P16" s="271"/>
      <c r="Q16" s="278"/>
      <c r="R16" s="275"/>
      <c r="S16" s="271"/>
      <c r="T16" s="278"/>
      <c r="U16" s="275"/>
      <c r="V16" s="271"/>
      <c r="W16" s="285"/>
      <c r="X16" s="275"/>
      <c r="Y16" s="271"/>
      <c r="Z16" s="285"/>
      <c r="AA16" s="275"/>
      <c r="AB16" s="271"/>
      <c r="AC16" s="285"/>
      <c r="AD16" s="275"/>
      <c r="AE16" s="271"/>
      <c r="AF16" s="285"/>
      <c r="AG16" s="275"/>
      <c r="AH16" s="271"/>
      <c r="AI16" s="285"/>
      <c r="AJ16" s="275"/>
      <c r="AK16" s="271"/>
      <c r="AL16" s="285"/>
      <c r="AM16" s="275"/>
      <c r="AN16" s="271"/>
    </row>
    <row r="17" spans="1:40" x14ac:dyDescent="0.2">
      <c r="C17" s="140"/>
      <c r="D17" s="255">
        <v>1</v>
      </c>
      <c r="E17" s="279"/>
      <c r="F17" s="268"/>
      <c r="G17" s="272"/>
      <c r="H17" s="279"/>
      <c r="I17" s="276"/>
      <c r="J17" s="272"/>
      <c r="K17" s="279"/>
      <c r="L17" s="276"/>
      <c r="M17" s="272"/>
      <c r="N17" s="279"/>
      <c r="O17" s="276"/>
      <c r="P17" s="272"/>
      <c r="Q17" s="279"/>
      <c r="R17" s="276"/>
      <c r="S17" s="272"/>
      <c r="T17" s="279"/>
      <c r="U17" s="276"/>
      <c r="V17" s="272"/>
      <c r="W17" s="286"/>
      <c r="X17" s="276"/>
      <c r="Y17" s="272"/>
      <c r="Z17" s="286"/>
      <c r="AA17" s="276"/>
      <c r="AB17" s="272"/>
      <c r="AC17" s="286"/>
      <c r="AD17" s="276"/>
      <c r="AE17" s="272"/>
      <c r="AF17" s="286"/>
      <c r="AG17" s="276"/>
      <c r="AH17" s="272"/>
      <c r="AI17" s="286"/>
      <c r="AJ17" s="276"/>
      <c r="AK17" s="272"/>
      <c r="AL17" s="286"/>
      <c r="AM17" s="276"/>
      <c r="AN17" s="272"/>
    </row>
    <row r="18" spans="1:40" x14ac:dyDescent="0.2">
      <c r="C18" s="148"/>
      <c r="D18" s="256">
        <v>1.25</v>
      </c>
      <c r="E18" s="278"/>
      <c r="F18" s="267"/>
      <c r="G18" s="271"/>
      <c r="H18" s="278"/>
      <c r="I18" s="275"/>
      <c r="J18" s="271"/>
      <c r="K18" s="278"/>
      <c r="L18" s="275"/>
      <c r="M18" s="271"/>
      <c r="N18" s="278"/>
      <c r="O18" s="275"/>
      <c r="P18" s="271"/>
      <c r="Q18" s="278"/>
      <c r="R18" s="275"/>
      <c r="S18" s="271"/>
      <c r="T18" s="278"/>
      <c r="U18" s="275"/>
      <c r="V18" s="271"/>
      <c r="W18" s="285"/>
      <c r="X18" s="275"/>
      <c r="Y18" s="271"/>
      <c r="Z18" s="285"/>
      <c r="AA18" s="275"/>
      <c r="AB18" s="271"/>
      <c r="AC18" s="285"/>
      <c r="AD18" s="275"/>
      <c r="AE18" s="271"/>
      <c r="AF18" s="285"/>
      <c r="AG18" s="275"/>
      <c r="AH18" s="271"/>
      <c r="AI18" s="285"/>
      <c r="AJ18" s="275"/>
      <c r="AK18" s="271"/>
      <c r="AL18" s="285"/>
      <c r="AM18" s="275"/>
      <c r="AN18" s="271"/>
    </row>
    <row r="19" spans="1:40" x14ac:dyDescent="0.2">
      <c r="C19" s="148"/>
      <c r="D19" s="255">
        <v>1.5</v>
      </c>
      <c r="E19" s="279"/>
      <c r="F19" s="268"/>
      <c r="G19" s="272"/>
      <c r="H19" s="279"/>
      <c r="I19" s="276"/>
      <c r="J19" s="272"/>
      <c r="K19" s="279"/>
      <c r="L19" s="276"/>
      <c r="M19" s="272"/>
      <c r="N19" s="279"/>
      <c r="O19" s="276"/>
      <c r="P19" s="272"/>
      <c r="Q19" s="279"/>
      <c r="R19" s="276"/>
      <c r="S19" s="272"/>
      <c r="T19" s="279"/>
      <c r="U19" s="276"/>
      <c r="V19" s="272"/>
      <c r="W19" s="286"/>
      <c r="X19" s="276"/>
      <c r="Y19" s="272"/>
      <c r="Z19" s="286"/>
      <c r="AA19" s="276"/>
      <c r="AB19" s="272"/>
      <c r="AC19" s="286"/>
      <c r="AD19" s="276"/>
      <c r="AE19" s="272"/>
      <c r="AF19" s="286"/>
      <c r="AG19" s="276"/>
      <c r="AH19" s="272"/>
      <c r="AI19" s="286"/>
      <c r="AJ19" s="276"/>
      <c r="AK19" s="272"/>
      <c r="AL19" s="286"/>
      <c r="AM19" s="276"/>
      <c r="AN19" s="272"/>
    </row>
    <row r="20" spans="1:40" x14ac:dyDescent="0.2">
      <c r="C20" s="148"/>
      <c r="D20" s="256">
        <v>1.75</v>
      </c>
      <c r="E20" s="278"/>
      <c r="F20" s="267"/>
      <c r="G20" s="271"/>
      <c r="H20" s="278"/>
      <c r="I20" s="275"/>
      <c r="J20" s="271"/>
      <c r="K20" s="278"/>
      <c r="L20" s="275"/>
      <c r="M20" s="271"/>
      <c r="N20" s="278"/>
      <c r="O20" s="275"/>
      <c r="P20" s="271"/>
      <c r="Q20" s="278"/>
      <c r="R20" s="275"/>
      <c r="S20" s="271"/>
      <c r="T20" s="278"/>
      <c r="U20" s="275"/>
      <c r="V20" s="271"/>
      <c r="W20" s="285"/>
      <c r="X20" s="275"/>
      <c r="Y20" s="271"/>
      <c r="Z20" s="285"/>
      <c r="AA20" s="275"/>
      <c r="AB20" s="271"/>
      <c r="AC20" s="285"/>
      <c r="AD20" s="275"/>
      <c r="AE20" s="271"/>
      <c r="AF20" s="285"/>
      <c r="AG20" s="275"/>
      <c r="AH20" s="271"/>
      <c r="AI20" s="285"/>
      <c r="AJ20" s="275"/>
      <c r="AK20" s="271"/>
      <c r="AL20" s="285"/>
      <c r="AM20" s="275"/>
      <c r="AN20" s="271"/>
    </row>
    <row r="21" spans="1:40" ht="15" thickBot="1" x14ac:dyDescent="0.25">
      <c r="C21" s="149"/>
      <c r="D21" s="292">
        <v>2</v>
      </c>
      <c r="E21" s="293"/>
      <c r="F21" s="294"/>
      <c r="G21" s="295"/>
      <c r="H21" s="293"/>
      <c r="I21" s="296"/>
      <c r="J21" s="295"/>
      <c r="K21" s="293"/>
      <c r="L21" s="296"/>
      <c r="M21" s="295"/>
      <c r="N21" s="293"/>
      <c r="O21" s="296"/>
      <c r="P21" s="295"/>
      <c r="Q21" s="293"/>
      <c r="R21" s="296"/>
      <c r="S21" s="295"/>
      <c r="T21" s="293"/>
      <c r="U21" s="296"/>
      <c r="V21" s="295"/>
      <c r="W21" s="297"/>
      <c r="X21" s="296"/>
      <c r="Y21" s="295"/>
      <c r="Z21" s="297"/>
      <c r="AA21" s="296"/>
      <c r="AB21" s="295"/>
      <c r="AC21" s="297"/>
      <c r="AD21" s="296"/>
      <c r="AE21" s="295"/>
      <c r="AF21" s="297"/>
      <c r="AG21" s="296"/>
      <c r="AH21" s="295"/>
      <c r="AI21" s="297"/>
      <c r="AJ21" s="296"/>
      <c r="AK21" s="295"/>
      <c r="AL21" s="297"/>
      <c r="AM21" s="296"/>
      <c r="AN21" s="295"/>
    </row>
    <row r="22" spans="1:40" ht="15" thickTop="1" x14ac:dyDescent="0.2">
      <c r="C22" s="150"/>
      <c r="D22" s="256">
        <v>2.25</v>
      </c>
      <c r="E22" s="278"/>
      <c r="F22" s="269"/>
      <c r="G22" s="273"/>
      <c r="H22" s="278"/>
      <c r="I22" s="269"/>
      <c r="J22" s="273"/>
      <c r="K22" s="278"/>
      <c r="L22" s="269"/>
      <c r="M22" s="273"/>
      <c r="N22" s="278"/>
      <c r="O22" s="269"/>
      <c r="P22" s="273"/>
      <c r="Q22" s="278"/>
      <c r="R22" s="269"/>
      <c r="S22" s="273"/>
      <c r="T22" s="278"/>
      <c r="U22" s="269"/>
      <c r="V22" s="273"/>
      <c r="W22" s="287"/>
      <c r="X22" s="269"/>
      <c r="Y22" s="273"/>
      <c r="Z22" s="287"/>
      <c r="AA22" s="269"/>
      <c r="AB22" s="273"/>
      <c r="AC22" s="287"/>
      <c r="AD22" s="269"/>
      <c r="AE22" s="273"/>
      <c r="AF22" s="287"/>
      <c r="AG22" s="269"/>
      <c r="AH22" s="273"/>
      <c r="AI22" s="287"/>
      <c r="AJ22" s="269"/>
      <c r="AK22" s="273"/>
      <c r="AL22" s="287"/>
      <c r="AM22" s="269"/>
      <c r="AN22" s="273"/>
    </row>
    <row r="23" spans="1:40" x14ac:dyDescent="0.2">
      <c r="C23" s="151"/>
      <c r="D23" s="255">
        <v>2.5</v>
      </c>
      <c r="E23" s="279"/>
      <c r="F23" s="270"/>
      <c r="G23" s="274"/>
      <c r="H23" s="279"/>
      <c r="I23" s="270"/>
      <c r="J23" s="274"/>
      <c r="K23" s="279"/>
      <c r="L23" s="270"/>
      <c r="M23" s="274"/>
      <c r="N23" s="279"/>
      <c r="O23" s="270"/>
      <c r="P23" s="274"/>
      <c r="Q23" s="279"/>
      <c r="R23" s="270"/>
      <c r="S23" s="274"/>
      <c r="T23" s="279"/>
      <c r="U23" s="270"/>
      <c r="V23" s="274"/>
      <c r="W23" s="288"/>
      <c r="X23" s="270"/>
      <c r="Y23" s="274"/>
      <c r="Z23" s="288"/>
      <c r="AA23" s="270"/>
      <c r="AB23" s="274"/>
      <c r="AC23" s="288"/>
      <c r="AD23" s="270"/>
      <c r="AE23" s="274"/>
      <c r="AF23" s="288"/>
      <c r="AG23" s="270"/>
      <c r="AH23" s="274"/>
      <c r="AI23" s="288"/>
      <c r="AJ23" s="270"/>
      <c r="AK23" s="274"/>
      <c r="AL23" s="288"/>
      <c r="AM23" s="270"/>
      <c r="AN23" s="274"/>
    </row>
    <row r="24" spans="1:40" x14ac:dyDescent="0.2">
      <c r="C24" s="152"/>
      <c r="D24" s="256">
        <v>2.75</v>
      </c>
      <c r="E24" s="278"/>
      <c r="F24" s="269"/>
      <c r="G24" s="273"/>
      <c r="H24" s="278"/>
      <c r="I24" s="269"/>
      <c r="J24" s="273"/>
      <c r="K24" s="278"/>
      <c r="L24" s="269"/>
      <c r="M24" s="273"/>
      <c r="N24" s="278"/>
      <c r="O24" s="269"/>
      <c r="P24" s="273"/>
      <c r="Q24" s="278"/>
      <c r="R24" s="269"/>
      <c r="S24" s="273"/>
      <c r="T24" s="278"/>
      <c r="U24" s="269"/>
      <c r="V24" s="273"/>
      <c r="W24" s="287"/>
      <c r="X24" s="269"/>
      <c r="Y24" s="273"/>
      <c r="Z24" s="287"/>
      <c r="AA24" s="269"/>
      <c r="AB24" s="273"/>
      <c r="AC24" s="287"/>
      <c r="AD24" s="269"/>
      <c r="AE24" s="273"/>
      <c r="AF24" s="287"/>
      <c r="AG24" s="269"/>
      <c r="AH24" s="273"/>
      <c r="AI24" s="287"/>
      <c r="AJ24" s="269"/>
      <c r="AK24" s="273"/>
      <c r="AL24" s="287"/>
      <c r="AM24" s="269"/>
      <c r="AN24" s="273"/>
    </row>
    <row r="25" spans="1:40" x14ac:dyDescent="0.2">
      <c r="C25" s="151"/>
      <c r="D25" s="255">
        <v>3</v>
      </c>
      <c r="E25" s="279"/>
      <c r="F25" s="270"/>
      <c r="G25" s="274"/>
      <c r="H25" s="279"/>
      <c r="I25" s="270"/>
      <c r="J25" s="274"/>
      <c r="K25" s="279"/>
      <c r="L25" s="270"/>
      <c r="M25" s="274"/>
      <c r="N25" s="279"/>
      <c r="O25" s="270"/>
      <c r="P25" s="274"/>
      <c r="Q25" s="279"/>
      <c r="R25" s="270"/>
      <c r="S25" s="274"/>
      <c r="T25" s="279"/>
      <c r="U25" s="270"/>
      <c r="V25" s="274"/>
      <c r="W25" s="288"/>
      <c r="X25" s="270"/>
      <c r="Y25" s="274"/>
      <c r="Z25" s="288"/>
      <c r="AA25" s="270"/>
      <c r="AB25" s="274"/>
      <c r="AC25" s="288"/>
      <c r="AD25" s="270"/>
      <c r="AE25" s="274"/>
      <c r="AF25" s="288"/>
      <c r="AG25" s="270"/>
      <c r="AH25" s="274"/>
      <c r="AI25" s="288"/>
      <c r="AJ25" s="270"/>
      <c r="AK25" s="274"/>
      <c r="AL25" s="288"/>
      <c r="AM25" s="270"/>
      <c r="AN25" s="274"/>
    </row>
    <row r="26" spans="1:40" x14ac:dyDescent="0.2">
      <c r="A26" s="153"/>
      <c r="C26" s="152"/>
      <c r="D26" s="256">
        <v>3.25</v>
      </c>
      <c r="E26" s="278"/>
      <c r="F26" s="269"/>
      <c r="G26" s="273"/>
      <c r="H26" s="278"/>
      <c r="I26" s="269"/>
      <c r="J26" s="273"/>
      <c r="K26" s="278"/>
      <c r="L26" s="269"/>
      <c r="M26" s="273"/>
      <c r="N26" s="278"/>
      <c r="O26" s="269"/>
      <c r="P26" s="273"/>
      <c r="Q26" s="278"/>
      <c r="R26" s="269"/>
      <c r="S26" s="273"/>
      <c r="T26" s="278"/>
      <c r="U26" s="269"/>
      <c r="V26" s="273"/>
      <c r="W26" s="287"/>
      <c r="X26" s="269"/>
      <c r="Y26" s="273"/>
      <c r="Z26" s="287"/>
      <c r="AA26" s="269"/>
      <c r="AB26" s="273"/>
      <c r="AC26" s="287"/>
      <c r="AD26" s="269"/>
      <c r="AE26" s="273"/>
      <c r="AF26" s="287"/>
      <c r="AG26" s="269"/>
      <c r="AH26" s="273"/>
      <c r="AI26" s="287"/>
      <c r="AJ26" s="269"/>
      <c r="AK26" s="273"/>
      <c r="AL26" s="287"/>
      <c r="AM26" s="269"/>
      <c r="AN26" s="273"/>
    </row>
    <row r="27" spans="1:40" x14ac:dyDescent="0.2">
      <c r="C27" s="148"/>
      <c r="D27" s="255">
        <v>3.5</v>
      </c>
      <c r="E27" s="279"/>
      <c r="F27" s="270"/>
      <c r="G27" s="274"/>
      <c r="H27" s="279"/>
      <c r="I27" s="270"/>
      <c r="J27" s="274"/>
      <c r="K27" s="279"/>
      <c r="L27" s="270"/>
      <c r="M27" s="274"/>
      <c r="N27" s="279"/>
      <c r="O27" s="270"/>
      <c r="P27" s="274"/>
      <c r="Q27" s="279"/>
      <c r="R27" s="270"/>
      <c r="S27" s="274"/>
      <c r="T27" s="279"/>
      <c r="U27" s="270"/>
      <c r="V27" s="274"/>
      <c r="W27" s="288"/>
      <c r="X27" s="270"/>
      <c r="Y27" s="274"/>
      <c r="Z27" s="288"/>
      <c r="AA27" s="270"/>
      <c r="AB27" s="274"/>
      <c r="AC27" s="288"/>
      <c r="AD27" s="270"/>
      <c r="AE27" s="274"/>
      <c r="AF27" s="288"/>
      <c r="AG27" s="270"/>
      <c r="AH27" s="274"/>
      <c r="AI27" s="288"/>
      <c r="AJ27" s="270"/>
      <c r="AK27" s="274"/>
      <c r="AL27" s="288"/>
      <c r="AM27" s="270"/>
      <c r="AN27" s="274"/>
    </row>
    <row r="28" spans="1:40" x14ac:dyDescent="0.2">
      <c r="C28" s="148"/>
      <c r="D28" s="256">
        <v>3.75</v>
      </c>
      <c r="E28" s="278"/>
      <c r="F28" s="269"/>
      <c r="G28" s="273"/>
      <c r="H28" s="278"/>
      <c r="I28" s="269"/>
      <c r="J28" s="273"/>
      <c r="K28" s="278"/>
      <c r="L28" s="269"/>
      <c r="M28" s="273"/>
      <c r="N28" s="278"/>
      <c r="O28" s="269"/>
      <c r="P28" s="273"/>
      <c r="Q28" s="278"/>
      <c r="R28" s="269"/>
      <c r="S28" s="273"/>
      <c r="T28" s="278"/>
      <c r="U28" s="269"/>
      <c r="V28" s="273"/>
      <c r="W28" s="287"/>
      <c r="X28" s="269"/>
      <c r="Y28" s="273"/>
      <c r="Z28" s="287"/>
      <c r="AA28" s="269"/>
      <c r="AB28" s="273"/>
      <c r="AC28" s="287"/>
      <c r="AD28" s="269"/>
      <c r="AE28" s="273"/>
      <c r="AF28" s="287"/>
      <c r="AG28" s="269"/>
      <c r="AH28" s="273"/>
      <c r="AI28" s="287"/>
      <c r="AJ28" s="269"/>
      <c r="AK28" s="273"/>
      <c r="AL28" s="287"/>
      <c r="AM28" s="269"/>
      <c r="AN28" s="273"/>
    </row>
    <row r="29" spans="1:40" x14ac:dyDescent="0.2">
      <c r="A29" s="153"/>
      <c r="C29" s="154"/>
      <c r="D29" s="255">
        <v>4</v>
      </c>
      <c r="E29" s="279"/>
      <c r="F29" s="270"/>
      <c r="G29" s="274"/>
      <c r="H29" s="279"/>
      <c r="I29" s="270"/>
      <c r="J29" s="274"/>
      <c r="K29" s="279"/>
      <c r="L29" s="270"/>
      <c r="M29" s="274"/>
      <c r="N29" s="279"/>
      <c r="O29" s="270"/>
      <c r="P29" s="274"/>
      <c r="Q29" s="279"/>
      <c r="R29" s="270"/>
      <c r="S29" s="274"/>
      <c r="T29" s="279"/>
      <c r="U29" s="270"/>
      <c r="V29" s="274"/>
      <c r="W29" s="288"/>
      <c r="X29" s="270"/>
      <c r="Y29" s="274"/>
      <c r="Z29" s="288"/>
      <c r="AA29" s="270"/>
      <c r="AB29" s="274"/>
      <c r="AC29" s="288"/>
      <c r="AD29" s="270"/>
      <c r="AE29" s="274"/>
      <c r="AF29" s="288"/>
      <c r="AG29" s="270"/>
      <c r="AH29" s="274"/>
      <c r="AI29" s="288"/>
      <c r="AJ29" s="270"/>
      <c r="AK29" s="274"/>
      <c r="AL29" s="288"/>
      <c r="AM29" s="270"/>
      <c r="AN29" s="274"/>
    </row>
    <row r="30" spans="1:40" x14ac:dyDescent="0.2">
      <c r="D30" s="256">
        <v>4.25</v>
      </c>
      <c r="E30" s="278"/>
      <c r="F30" s="269"/>
      <c r="G30" s="273"/>
      <c r="H30" s="278"/>
      <c r="I30" s="269"/>
      <c r="J30" s="273"/>
      <c r="K30" s="278"/>
      <c r="L30" s="269"/>
      <c r="M30" s="273"/>
      <c r="N30" s="278"/>
      <c r="O30" s="269"/>
      <c r="P30" s="273"/>
      <c r="Q30" s="278"/>
      <c r="R30" s="269"/>
      <c r="S30" s="273"/>
      <c r="T30" s="278"/>
      <c r="U30" s="269"/>
      <c r="V30" s="273"/>
      <c r="W30" s="287"/>
      <c r="X30" s="269"/>
      <c r="Y30" s="273"/>
      <c r="Z30" s="287"/>
      <c r="AA30" s="269"/>
      <c r="AB30" s="273"/>
      <c r="AC30" s="287"/>
      <c r="AD30" s="269"/>
      <c r="AE30" s="273"/>
      <c r="AF30" s="287"/>
      <c r="AG30" s="269"/>
      <c r="AH30" s="273"/>
      <c r="AI30" s="287"/>
      <c r="AJ30" s="269"/>
      <c r="AK30" s="273"/>
      <c r="AL30" s="287"/>
      <c r="AM30" s="269"/>
      <c r="AN30" s="273"/>
    </row>
    <row r="31" spans="1:40" x14ac:dyDescent="0.2">
      <c r="D31" s="255">
        <v>4.5</v>
      </c>
      <c r="E31" s="279"/>
      <c r="F31" s="270"/>
      <c r="G31" s="274"/>
      <c r="H31" s="279"/>
      <c r="I31" s="270"/>
      <c r="J31" s="274"/>
      <c r="K31" s="279"/>
      <c r="L31" s="270"/>
      <c r="M31" s="274"/>
      <c r="N31" s="279"/>
      <c r="O31" s="270"/>
      <c r="P31" s="274"/>
      <c r="Q31" s="279"/>
      <c r="R31" s="270"/>
      <c r="S31" s="274"/>
      <c r="T31" s="279"/>
      <c r="U31" s="270"/>
      <c r="V31" s="274"/>
      <c r="W31" s="288"/>
      <c r="X31" s="270"/>
      <c r="Y31" s="274"/>
      <c r="Z31" s="288"/>
      <c r="AA31" s="270"/>
      <c r="AB31" s="274"/>
      <c r="AC31" s="288"/>
      <c r="AD31" s="270"/>
      <c r="AE31" s="274"/>
      <c r="AF31" s="288"/>
      <c r="AG31" s="270"/>
      <c r="AH31" s="274"/>
      <c r="AI31" s="288"/>
      <c r="AJ31" s="270"/>
      <c r="AK31" s="274"/>
      <c r="AL31" s="288"/>
      <c r="AM31" s="270"/>
      <c r="AN31" s="274"/>
    </row>
    <row r="32" spans="1:40" x14ac:dyDescent="0.2">
      <c r="D32" s="256">
        <v>4.75</v>
      </c>
      <c r="E32" s="278"/>
      <c r="F32" s="269"/>
      <c r="G32" s="273"/>
      <c r="H32" s="278"/>
      <c r="I32" s="269"/>
      <c r="J32" s="273"/>
      <c r="K32" s="278"/>
      <c r="L32" s="269"/>
      <c r="M32" s="273"/>
      <c r="N32" s="278"/>
      <c r="O32" s="269"/>
      <c r="P32" s="273"/>
      <c r="Q32" s="278"/>
      <c r="R32" s="269"/>
      <c r="S32" s="273"/>
      <c r="T32" s="278"/>
      <c r="U32" s="269"/>
      <c r="V32" s="273"/>
      <c r="W32" s="287"/>
      <c r="X32" s="269"/>
      <c r="Y32" s="273"/>
      <c r="Z32" s="287"/>
      <c r="AA32" s="269"/>
      <c r="AB32" s="273"/>
      <c r="AC32" s="287"/>
      <c r="AD32" s="269"/>
      <c r="AE32" s="273"/>
      <c r="AF32" s="287"/>
      <c r="AG32" s="269"/>
      <c r="AH32" s="273"/>
      <c r="AI32" s="287"/>
      <c r="AJ32" s="269"/>
      <c r="AK32" s="273"/>
      <c r="AL32" s="287"/>
      <c r="AM32" s="269"/>
      <c r="AN32" s="273"/>
    </row>
    <row r="33" spans="4:40" ht="15" thickBot="1" x14ac:dyDescent="0.25">
      <c r="D33" s="292">
        <v>5</v>
      </c>
      <c r="E33" s="293"/>
      <c r="F33" s="298"/>
      <c r="G33" s="299"/>
      <c r="H33" s="293"/>
      <c r="I33" s="298"/>
      <c r="J33" s="299"/>
      <c r="K33" s="293"/>
      <c r="L33" s="298"/>
      <c r="M33" s="299"/>
      <c r="N33" s="293"/>
      <c r="O33" s="298"/>
      <c r="P33" s="299"/>
      <c r="Q33" s="293"/>
      <c r="R33" s="298"/>
      <c r="S33" s="299"/>
      <c r="T33" s="293"/>
      <c r="U33" s="298"/>
      <c r="V33" s="299"/>
      <c r="W33" s="300"/>
      <c r="X33" s="298"/>
      <c r="Y33" s="299"/>
      <c r="Z33" s="300"/>
      <c r="AA33" s="298"/>
      <c r="AB33" s="299"/>
      <c r="AC33" s="300"/>
      <c r="AD33" s="298"/>
      <c r="AE33" s="299"/>
      <c r="AF33" s="300"/>
      <c r="AG33" s="298"/>
      <c r="AH33" s="299"/>
      <c r="AI33" s="300"/>
      <c r="AJ33" s="298"/>
      <c r="AK33" s="299"/>
      <c r="AL33" s="300"/>
      <c r="AM33" s="298"/>
      <c r="AN33" s="299"/>
    </row>
    <row r="34" spans="4:40" ht="15" hidden="1" thickTop="1" x14ac:dyDescent="0.2">
      <c r="D34" s="256">
        <v>5.25</v>
      </c>
      <c r="E34" s="280"/>
      <c r="F34" s="156"/>
      <c r="G34" s="155"/>
      <c r="H34" s="280"/>
      <c r="I34" s="156"/>
      <c r="J34" s="155"/>
      <c r="K34" s="280"/>
      <c r="L34" s="156"/>
      <c r="M34" s="155"/>
      <c r="N34" s="280"/>
      <c r="O34" s="156"/>
      <c r="P34" s="155"/>
      <c r="Q34" s="280"/>
      <c r="R34" s="156"/>
      <c r="S34" s="155"/>
      <c r="T34" s="280"/>
      <c r="U34" s="156"/>
      <c r="V34" s="155"/>
      <c r="W34" s="289"/>
      <c r="X34" s="156"/>
      <c r="Y34" s="155"/>
      <c r="Z34" s="289"/>
      <c r="AA34" s="156"/>
      <c r="AB34" s="155"/>
      <c r="AC34" s="289"/>
      <c r="AD34" s="156"/>
      <c r="AE34" s="155"/>
      <c r="AF34" s="289"/>
      <c r="AG34" s="156"/>
      <c r="AH34" s="155"/>
      <c r="AI34" s="289"/>
      <c r="AJ34" s="156"/>
      <c r="AK34" s="155"/>
      <c r="AL34" s="289"/>
      <c r="AM34" s="156"/>
      <c r="AN34" s="155"/>
    </row>
    <row r="35" spans="4:40" hidden="1" x14ac:dyDescent="0.2">
      <c r="D35" s="255">
        <v>5.5</v>
      </c>
      <c r="E35" s="281"/>
      <c r="F35" s="158"/>
      <c r="G35" s="157"/>
      <c r="H35" s="281"/>
      <c r="I35" s="158"/>
      <c r="J35" s="157"/>
      <c r="K35" s="281"/>
      <c r="L35" s="158"/>
      <c r="M35" s="157"/>
      <c r="N35" s="281"/>
      <c r="O35" s="158"/>
      <c r="P35" s="157"/>
      <c r="Q35" s="281"/>
      <c r="R35" s="158"/>
      <c r="S35" s="157"/>
      <c r="T35" s="281"/>
      <c r="U35" s="158"/>
      <c r="V35" s="157"/>
      <c r="W35" s="290"/>
      <c r="X35" s="158"/>
      <c r="Y35" s="157"/>
      <c r="Z35" s="290"/>
      <c r="AA35" s="158"/>
      <c r="AB35" s="157"/>
      <c r="AC35" s="290"/>
      <c r="AD35" s="158"/>
      <c r="AE35" s="157"/>
      <c r="AF35" s="290"/>
      <c r="AG35" s="158"/>
      <c r="AH35" s="157"/>
      <c r="AI35" s="290"/>
      <c r="AJ35" s="158"/>
      <c r="AK35" s="157"/>
      <c r="AL35" s="290"/>
      <c r="AM35" s="158"/>
      <c r="AN35" s="157"/>
    </row>
    <row r="36" spans="4:40" hidden="1" x14ac:dyDescent="0.2">
      <c r="D36" s="256">
        <v>5.75</v>
      </c>
      <c r="E36" s="280"/>
      <c r="F36" s="156"/>
      <c r="G36" s="155"/>
      <c r="H36" s="280"/>
      <c r="I36" s="156"/>
      <c r="J36" s="155"/>
      <c r="K36" s="280"/>
      <c r="L36" s="156"/>
      <c r="M36" s="155"/>
      <c r="N36" s="280"/>
      <c r="O36" s="156"/>
      <c r="P36" s="155"/>
      <c r="Q36" s="280"/>
      <c r="R36" s="156"/>
      <c r="S36" s="155"/>
      <c r="T36" s="280"/>
      <c r="U36" s="156"/>
      <c r="V36" s="155"/>
      <c r="W36" s="289"/>
      <c r="X36" s="156"/>
      <c r="Y36" s="155"/>
      <c r="Z36" s="289"/>
      <c r="AA36" s="156"/>
      <c r="AB36" s="155"/>
      <c r="AC36" s="289"/>
      <c r="AD36" s="156"/>
      <c r="AE36" s="155"/>
      <c r="AF36" s="289"/>
      <c r="AG36" s="156"/>
      <c r="AH36" s="155"/>
      <c r="AI36" s="289"/>
      <c r="AJ36" s="156"/>
      <c r="AK36" s="155"/>
      <c r="AL36" s="289"/>
      <c r="AM36" s="156"/>
      <c r="AN36" s="155"/>
    </row>
    <row r="37" spans="4:40" hidden="1" x14ac:dyDescent="0.2">
      <c r="D37" s="255">
        <v>6</v>
      </c>
      <c r="E37" s="280"/>
      <c r="F37" s="156"/>
      <c r="G37" s="155"/>
      <c r="H37" s="280"/>
      <c r="I37" s="156"/>
      <c r="J37" s="155"/>
      <c r="K37" s="280"/>
      <c r="L37" s="156"/>
      <c r="M37" s="155"/>
      <c r="N37" s="280"/>
      <c r="O37" s="156"/>
      <c r="P37" s="155"/>
      <c r="Q37" s="280"/>
      <c r="R37" s="156"/>
      <c r="S37" s="155"/>
      <c r="T37" s="280"/>
      <c r="U37" s="156"/>
      <c r="V37" s="155"/>
      <c r="W37" s="289"/>
      <c r="X37" s="156"/>
      <c r="Y37" s="155"/>
      <c r="Z37" s="289"/>
      <c r="AA37" s="156"/>
      <c r="AB37" s="155"/>
      <c r="AC37" s="289"/>
      <c r="AD37" s="156"/>
      <c r="AE37" s="155"/>
      <c r="AF37" s="289"/>
      <c r="AG37" s="156"/>
      <c r="AH37" s="155"/>
      <c r="AI37" s="289"/>
      <c r="AJ37" s="156"/>
      <c r="AK37" s="155"/>
      <c r="AL37" s="289"/>
      <c r="AM37" s="156"/>
      <c r="AN37" s="155"/>
    </row>
    <row r="38" spans="4:40" hidden="1" x14ac:dyDescent="0.2">
      <c r="D38" s="256">
        <v>6.25</v>
      </c>
      <c r="E38" s="280"/>
      <c r="F38" s="156"/>
      <c r="G38" s="155"/>
      <c r="H38" s="280"/>
      <c r="I38" s="156"/>
      <c r="J38" s="155"/>
      <c r="K38" s="280"/>
      <c r="L38" s="156"/>
      <c r="M38" s="155"/>
      <c r="N38" s="280"/>
      <c r="O38" s="156"/>
      <c r="P38" s="155"/>
      <c r="Q38" s="280"/>
      <c r="R38" s="156"/>
      <c r="S38" s="155"/>
      <c r="T38" s="280"/>
      <c r="U38" s="156"/>
      <c r="V38" s="155"/>
      <c r="W38" s="289"/>
      <c r="X38" s="156"/>
      <c r="Y38" s="155"/>
      <c r="Z38" s="289"/>
      <c r="AA38" s="156"/>
      <c r="AB38" s="155"/>
      <c r="AC38" s="289"/>
      <c r="AD38" s="156"/>
      <c r="AE38" s="155"/>
      <c r="AF38" s="289"/>
      <c r="AG38" s="156"/>
      <c r="AH38" s="155"/>
      <c r="AI38" s="289"/>
      <c r="AJ38" s="156"/>
      <c r="AK38" s="155"/>
      <c r="AL38" s="289"/>
      <c r="AM38" s="156"/>
      <c r="AN38" s="155"/>
    </row>
    <row r="39" spans="4:40" hidden="1" x14ac:dyDescent="0.2">
      <c r="D39" s="255">
        <v>6.5</v>
      </c>
      <c r="E39" s="281"/>
      <c r="F39" s="158"/>
      <c r="G39" s="157"/>
      <c r="H39" s="281"/>
      <c r="I39" s="158"/>
      <c r="J39" s="157"/>
      <c r="K39" s="281"/>
      <c r="L39" s="158"/>
      <c r="M39" s="157"/>
      <c r="N39" s="281"/>
      <c r="O39" s="158"/>
      <c r="P39" s="157"/>
      <c r="Q39" s="281"/>
      <c r="R39" s="158"/>
      <c r="S39" s="157"/>
      <c r="T39" s="281"/>
      <c r="U39" s="158"/>
      <c r="V39" s="157"/>
      <c r="W39" s="290"/>
      <c r="X39" s="158"/>
      <c r="Y39" s="157"/>
      <c r="Z39" s="290"/>
      <c r="AA39" s="158"/>
      <c r="AB39" s="157"/>
      <c r="AC39" s="290"/>
      <c r="AD39" s="158"/>
      <c r="AE39" s="157"/>
      <c r="AF39" s="290"/>
      <c r="AG39" s="158"/>
      <c r="AH39" s="157"/>
      <c r="AI39" s="290"/>
      <c r="AJ39" s="158"/>
      <c r="AK39" s="157"/>
      <c r="AL39" s="290"/>
      <c r="AM39" s="158"/>
      <c r="AN39" s="157"/>
    </row>
    <row r="40" spans="4:40" hidden="1" x14ac:dyDescent="0.2">
      <c r="D40" s="256">
        <v>6.75</v>
      </c>
      <c r="E40" s="280"/>
      <c r="F40" s="156"/>
      <c r="G40" s="155"/>
      <c r="H40" s="280"/>
      <c r="I40" s="156"/>
      <c r="J40" s="155"/>
      <c r="K40" s="280"/>
      <c r="L40" s="156"/>
      <c r="M40" s="155"/>
      <c r="N40" s="280"/>
      <c r="O40" s="156"/>
      <c r="P40" s="155"/>
      <c r="Q40" s="280"/>
      <c r="R40" s="156"/>
      <c r="S40" s="155"/>
      <c r="T40" s="280"/>
      <c r="U40" s="156"/>
      <c r="V40" s="155"/>
      <c r="W40" s="289"/>
      <c r="X40" s="156"/>
      <c r="Y40" s="155"/>
      <c r="Z40" s="289"/>
      <c r="AA40" s="156"/>
      <c r="AB40" s="155"/>
      <c r="AC40" s="289"/>
      <c r="AD40" s="156"/>
      <c r="AE40" s="155"/>
      <c r="AF40" s="289"/>
      <c r="AG40" s="156"/>
      <c r="AH40" s="155"/>
      <c r="AI40" s="289"/>
      <c r="AJ40" s="156"/>
      <c r="AK40" s="155"/>
      <c r="AL40" s="289"/>
      <c r="AM40" s="156"/>
      <c r="AN40" s="155"/>
    </row>
    <row r="41" spans="4:40" hidden="1" x14ac:dyDescent="0.2">
      <c r="D41" s="255">
        <v>7</v>
      </c>
      <c r="E41" s="280"/>
      <c r="F41" s="156"/>
      <c r="G41" s="155"/>
      <c r="H41" s="280"/>
      <c r="I41" s="156"/>
      <c r="J41" s="155"/>
      <c r="K41" s="280"/>
      <c r="L41" s="156"/>
      <c r="M41" s="155"/>
      <c r="N41" s="280"/>
      <c r="O41" s="156"/>
      <c r="P41" s="155"/>
      <c r="Q41" s="280"/>
      <c r="R41" s="156"/>
      <c r="S41" s="155"/>
      <c r="T41" s="280"/>
      <c r="U41" s="156"/>
      <c r="V41" s="155"/>
      <c r="W41" s="289"/>
      <c r="X41" s="156"/>
      <c r="Y41" s="155"/>
      <c r="Z41" s="289"/>
      <c r="AA41" s="156"/>
      <c r="AB41" s="155"/>
      <c r="AC41" s="289"/>
      <c r="AD41" s="156"/>
      <c r="AE41" s="155"/>
      <c r="AF41" s="289"/>
      <c r="AG41" s="156"/>
      <c r="AH41" s="155"/>
      <c r="AI41" s="289"/>
      <c r="AJ41" s="156"/>
      <c r="AK41" s="155"/>
      <c r="AL41" s="289"/>
      <c r="AM41" s="156"/>
      <c r="AN41" s="155"/>
    </row>
    <row r="42" spans="4:40" hidden="1" x14ac:dyDescent="0.2">
      <c r="D42" s="256">
        <v>7.25</v>
      </c>
      <c r="E42" s="280"/>
      <c r="F42" s="156"/>
      <c r="G42" s="155"/>
      <c r="H42" s="280"/>
      <c r="I42" s="156"/>
      <c r="J42" s="155"/>
      <c r="K42" s="280"/>
      <c r="L42" s="156"/>
      <c r="M42" s="155"/>
      <c r="N42" s="280"/>
      <c r="O42" s="156"/>
      <c r="P42" s="155"/>
      <c r="Q42" s="280"/>
      <c r="R42" s="156"/>
      <c r="S42" s="155"/>
      <c r="T42" s="280"/>
      <c r="U42" s="156"/>
      <c r="V42" s="155"/>
      <c r="W42" s="289"/>
      <c r="X42" s="156"/>
      <c r="Y42" s="155"/>
      <c r="Z42" s="289"/>
      <c r="AA42" s="156"/>
      <c r="AB42" s="155"/>
      <c r="AC42" s="289"/>
      <c r="AD42" s="156"/>
      <c r="AE42" s="155"/>
      <c r="AF42" s="289"/>
      <c r="AG42" s="156"/>
      <c r="AH42" s="155"/>
      <c r="AI42" s="289"/>
      <c r="AJ42" s="156"/>
      <c r="AK42" s="155"/>
      <c r="AL42" s="289"/>
      <c r="AM42" s="156"/>
      <c r="AN42" s="155"/>
    </row>
    <row r="43" spans="4:40" hidden="1" x14ac:dyDescent="0.2">
      <c r="D43" s="255">
        <v>7.5</v>
      </c>
      <c r="E43" s="281"/>
      <c r="F43" s="158"/>
      <c r="G43" s="157"/>
      <c r="H43" s="281"/>
      <c r="I43" s="158"/>
      <c r="J43" s="157"/>
      <c r="K43" s="281"/>
      <c r="L43" s="158"/>
      <c r="M43" s="157"/>
      <c r="N43" s="281"/>
      <c r="O43" s="158"/>
      <c r="P43" s="157"/>
      <c r="Q43" s="281"/>
      <c r="R43" s="158"/>
      <c r="S43" s="157"/>
      <c r="T43" s="281"/>
      <c r="U43" s="158"/>
      <c r="V43" s="157"/>
      <c r="W43" s="290"/>
      <c r="X43" s="158"/>
      <c r="Y43" s="157"/>
      <c r="Z43" s="290"/>
      <c r="AA43" s="158"/>
      <c r="AB43" s="157"/>
      <c r="AC43" s="290"/>
      <c r="AD43" s="158"/>
      <c r="AE43" s="157"/>
      <c r="AF43" s="290"/>
      <c r="AG43" s="158"/>
      <c r="AH43" s="157"/>
      <c r="AI43" s="290"/>
      <c r="AJ43" s="158"/>
      <c r="AK43" s="157"/>
      <c r="AL43" s="290"/>
      <c r="AM43" s="158"/>
      <c r="AN43" s="157"/>
    </row>
    <row r="44" spans="4:40" hidden="1" x14ac:dyDescent="0.2">
      <c r="D44" s="256">
        <v>7.75</v>
      </c>
      <c r="E44" s="280"/>
      <c r="F44" s="156"/>
      <c r="G44" s="155"/>
      <c r="H44" s="280"/>
      <c r="I44" s="156"/>
      <c r="J44" s="155"/>
      <c r="K44" s="280"/>
      <c r="L44" s="156"/>
      <c r="M44" s="155"/>
      <c r="N44" s="280"/>
      <c r="O44" s="156"/>
      <c r="P44" s="155"/>
      <c r="Q44" s="280"/>
      <c r="R44" s="156"/>
      <c r="S44" s="155"/>
      <c r="T44" s="280"/>
      <c r="U44" s="156"/>
      <c r="V44" s="155"/>
      <c r="W44" s="289"/>
      <c r="X44" s="156"/>
      <c r="Y44" s="155"/>
      <c r="Z44" s="289"/>
      <c r="AA44" s="156"/>
      <c r="AB44" s="155"/>
      <c r="AC44" s="289"/>
      <c r="AD44" s="156"/>
      <c r="AE44" s="155"/>
      <c r="AF44" s="289"/>
      <c r="AG44" s="156"/>
      <c r="AH44" s="155"/>
      <c r="AI44" s="289"/>
      <c r="AJ44" s="156"/>
      <c r="AK44" s="155"/>
      <c r="AL44" s="289"/>
      <c r="AM44" s="156"/>
      <c r="AN44" s="155"/>
    </row>
    <row r="45" spans="4:40" hidden="1" x14ac:dyDescent="0.2">
      <c r="D45" s="255">
        <v>8</v>
      </c>
      <c r="E45" s="280"/>
      <c r="F45" s="156"/>
      <c r="G45" s="155"/>
      <c r="H45" s="280"/>
      <c r="I45" s="156"/>
      <c r="J45" s="155"/>
      <c r="K45" s="280"/>
      <c r="L45" s="156"/>
      <c r="M45" s="155"/>
      <c r="N45" s="280"/>
      <c r="O45" s="156"/>
      <c r="P45" s="155"/>
      <c r="Q45" s="280"/>
      <c r="R45" s="156"/>
      <c r="S45" s="155"/>
      <c r="T45" s="280"/>
      <c r="U45" s="156"/>
      <c r="V45" s="155"/>
      <c r="W45" s="289"/>
      <c r="X45" s="156"/>
      <c r="Y45" s="155"/>
      <c r="Z45" s="289"/>
      <c r="AA45" s="156"/>
      <c r="AB45" s="155"/>
      <c r="AC45" s="289"/>
      <c r="AD45" s="156"/>
      <c r="AE45" s="155"/>
      <c r="AF45" s="289"/>
      <c r="AG45" s="156"/>
      <c r="AH45" s="155"/>
      <c r="AI45" s="289"/>
      <c r="AJ45" s="156"/>
      <c r="AK45" s="155"/>
      <c r="AL45" s="289"/>
      <c r="AM45" s="156"/>
      <c r="AN45" s="155"/>
    </row>
    <row r="46" spans="4:40" hidden="1" x14ac:dyDescent="0.2">
      <c r="D46" s="256">
        <v>8.25</v>
      </c>
      <c r="E46" s="280"/>
      <c r="F46" s="156"/>
      <c r="G46" s="155"/>
      <c r="H46" s="280"/>
      <c r="I46" s="156"/>
      <c r="J46" s="155"/>
      <c r="K46" s="280"/>
      <c r="L46" s="156"/>
      <c r="M46" s="155"/>
      <c r="N46" s="280"/>
      <c r="O46" s="156"/>
      <c r="P46" s="155"/>
      <c r="Q46" s="280"/>
      <c r="R46" s="156"/>
      <c r="S46" s="155"/>
      <c r="T46" s="280"/>
      <c r="U46" s="156"/>
      <c r="V46" s="155"/>
      <c r="W46" s="289"/>
      <c r="X46" s="156"/>
      <c r="Y46" s="155"/>
      <c r="Z46" s="289"/>
      <c r="AA46" s="156"/>
      <c r="AB46" s="155"/>
      <c r="AC46" s="289"/>
      <c r="AD46" s="156"/>
      <c r="AE46" s="155"/>
      <c r="AF46" s="289"/>
      <c r="AG46" s="156"/>
      <c r="AH46" s="155"/>
      <c r="AI46" s="289"/>
      <c r="AJ46" s="156"/>
      <c r="AK46" s="155"/>
      <c r="AL46" s="289"/>
      <c r="AM46" s="156"/>
      <c r="AN46" s="155"/>
    </row>
    <row r="47" spans="4:40" hidden="1" x14ac:dyDescent="0.2">
      <c r="D47" s="255">
        <v>8.5</v>
      </c>
      <c r="E47" s="281"/>
      <c r="F47" s="158"/>
      <c r="G47" s="157"/>
      <c r="H47" s="281"/>
      <c r="I47" s="158"/>
      <c r="J47" s="157"/>
      <c r="K47" s="281"/>
      <c r="L47" s="158"/>
      <c r="M47" s="157"/>
      <c r="N47" s="281"/>
      <c r="O47" s="158"/>
      <c r="P47" s="157"/>
      <c r="Q47" s="281"/>
      <c r="R47" s="158"/>
      <c r="S47" s="157"/>
      <c r="T47" s="281"/>
      <c r="U47" s="158"/>
      <c r="V47" s="157"/>
      <c r="W47" s="290"/>
      <c r="X47" s="158"/>
      <c r="Y47" s="157"/>
      <c r="Z47" s="290"/>
      <c r="AA47" s="158"/>
      <c r="AB47" s="157"/>
      <c r="AC47" s="290"/>
      <c r="AD47" s="158"/>
      <c r="AE47" s="157"/>
      <c r="AF47" s="290"/>
      <c r="AG47" s="158"/>
      <c r="AH47" s="157"/>
      <c r="AI47" s="290"/>
      <c r="AJ47" s="158"/>
      <c r="AK47" s="157"/>
      <c r="AL47" s="290"/>
      <c r="AM47" s="158"/>
      <c r="AN47" s="157"/>
    </row>
    <row r="48" spans="4:40" hidden="1" x14ac:dyDescent="0.2">
      <c r="D48" s="256">
        <v>8.75</v>
      </c>
      <c r="E48" s="280"/>
      <c r="F48" s="156"/>
      <c r="G48" s="155"/>
      <c r="H48" s="280"/>
      <c r="I48" s="156"/>
      <c r="J48" s="155"/>
      <c r="K48" s="280"/>
      <c r="L48" s="156"/>
      <c r="M48" s="155"/>
      <c r="N48" s="280"/>
      <c r="O48" s="156"/>
      <c r="P48" s="155"/>
      <c r="Q48" s="280"/>
      <c r="R48" s="156"/>
      <c r="S48" s="155"/>
      <c r="T48" s="280"/>
      <c r="U48" s="156"/>
      <c r="V48" s="155"/>
      <c r="W48" s="289"/>
      <c r="X48" s="156"/>
      <c r="Y48" s="155"/>
      <c r="Z48" s="289"/>
      <c r="AA48" s="156"/>
      <c r="AB48" s="155"/>
      <c r="AC48" s="289"/>
      <c r="AD48" s="156"/>
      <c r="AE48" s="155"/>
      <c r="AF48" s="289"/>
      <c r="AG48" s="156"/>
      <c r="AH48" s="155"/>
      <c r="AI48" s="289"/>
      <c r="AJ48" s="156"/>
      <c r="AK48" s="155"/>
      <c r="AL48" s="289"/>
      <c r="AM48" s="156"/>
      <c r="AN48" s="155"/>
    </row>
    <row r="49" spans="4:40" hidden="1" x14ac:dyDescent="0.2">
      <c r="D49" s="255">
        <v>9</v>
      </c>
      <c r="E49" s="280"/>
      <c r="F49" s="156"/>
      <c r="G49" s="155"/>
      <c r="H49" s="280"/>
      <c r="I49" s="156"/>
      <c r="J49" s="155"/>
      <c r="K49" s="280"/>
      <c r="L49" s="156"/>
      <c r="M49" s="155"/>
      <c r="N49" s="280"/>
      <c r="O49" s="156"/>
      <c r="P49" s="155"/>
      <c r="Q49" s="280"/>
      <c r="R49" s="156"/>
      <c r="S49" s="155"/>
      <c r="T49" s="280"/>
      <c r="U49" s="156"/>
      <c r="V49" s="155"/>
      <c r="W49" s="289"/>
      <c r="X49" s="156"/>
      <c r="Y49" s="155"/>
      <c r="Z49" s="289"/>
      <c r="AA49" s="156"/>
      <c r="AB49" s="155"/>
      <c r="AC49" s="289"/>
      <c r="AD49" s="156"/>
      <c r="AE49" s="155"/>
      <c r="AF49" s="289"/>
      <c r="AG49" s="156"/>
      <c r="AH49" s="155"/>
      <c r="AI49" s="289"/>
      <c r="AJ49" s="156"/>
      <c r="AK49" s="155"/>
      <c r="AL49" s="289"/>
      <c r="AM49" s="156"/>
      <c r="AN49" s="155"/>
    </row>
    <row r="50" spans="4:40" hidden="1" x14ac:dyDescent="0.2">
      <c r="D50" s="256">
        <v>9.25</v>
      </c>
      <c r="E50" s="280"/>
      <c r="F50" s="156"/>
      <c r="G50" s="155"/>
      <c r="H50" s="280"/>
      <c r="I50" s="156"/>
      <c r="J50" s="155"/>
      <c r="K50" s="280"/>
      <c r="L50" s="156"/>
      <c r="M50" s="155"/>
      <c r="N50" s="280"/>
      <c r="O50" s="156"/>
      <c r="P50" s="155"/>
      <c r="Q50" s="280"/>
      <c r="R50" s="156"/>
      <c r="S50" s="155"/>
      <c r="T50" s="280"/>
      <c r="U50" s="156"/>
      <c r="V50" s="155"/>
      <c r="W50" s="289"/>
      <c r="X50" s="156"/>
      <c r="Y50" s="155"/>
      <c r="Z50" s="289"/>
      <c r="AA50" s="156"/>
      <c r="AB50" s="155"/>
      <c r="AC50" s="289"/>
      <c r="AD50" s="156"/>
      <c r="AE50" s="155"/>
      <c r="AF50" s="289"/>
      <c r="AG50" s="156"/>
      <c r="AH50" s="155"/>
      <c r="AI50" s="289"/>
      <c r="AJ50" s="156"/>
      <c r="AK50" s="155"/>
      <c r="AL50" s="289"/>
      <c r="AM50" s="156"/>
      <c r="AN50" s="155"/>
    </row>
    <row r="51" spans="4:40" ht="15" hidden="1" thickBot="1" x14ac:dyDescent="0.25">
      <c r="D51" s="258">
        <v>9.5</v>
      </c>
      <c r="E51" s="282"/>
      <c r="F51" s="160"/>
      <c r="G51" s="159"/>
      <c r="H51" s="284"/>
      <c r="I51" s="160"/>
      <c r="J51" s="159"/>
      <c r="K51" s="282"/>
      <c r="L51" s="160"/>
      <c r="M51" s="159"/>
      <c r="N51" s="282"/>
      <c r="O51" s="160"/>
      <c r="P51" s="159"/>
      <c r="Q51" s="282"/>
      <c r="R51" s="160"/>
      <c r="S51" s="159"/>
      <c r="T51" s="282"/>
      <c r="U51" s="160"/>
      <c r="V51" s="159"/>
      <c r="W51" s="291"/>
      <c r="X51" s="160"/>
      <c r="Y51" s="159"/>
      <c r="Z51" s="291"/>
      <c r="AA51" s="160"/>
      <c r="AB51" s="159"/>
      <c r="AC51" s="291"/>
      <c r="AD51" s="160"/>
      <c r="AE51" s="159"/>
      <c r="AF51" s="291"/>
      <c r="AG51" s="160"/>
      <c r="AH51" s="159"/>
      <c r="AI51" s="291"/>
      <c r="AJ51" s="160"/>
      <c r="AK51" s="159"/>
      <c r="AL51" s="291"/>
      <c r="AM51" s="160"/>
      <c r="AN51" s="159"/>
    </row>
    <row r="52" spans="4:40" ht="15" thickTop="1" x14ac:dyDescent="0.2"/>
  </sheetData>
  <sheetProtection algorithmName="SHA-512" hashValue="l5ttgX6OszUVkAXK1iB7GaWfyI0Mu7sD3SeNg2QxxyFLZk4eA0n2TI5ihgvaRDTy9Tq7D2HMDhfFIpEIHdCpyA==" saltValue="5Wei9/pjw6avnDtx3P94ig==" spinCount="100000" sheet="1" objects="1" scenarios="1"/>
  <mergeCells count="15">
    <mergeCell ref="G1:I1"/>
    <mergeCell ref="J1:R1"/>
    <mergeCell ref="B3:B7"/>
    <mergeCell ref="E12:F12"/>
    <mergeCell ref="H12:I12"/>
    <mergeCell ref="K12:L12"/>
    <mergeCell ref="N12:O12"/>
    <mergeCell ref="Q12:R12"/>
    <mergeCell ref="AI12:AJ12"/>
    <mergeCell ref="AL12:AM12"/>
    <mergeCell ref="T12:U12"/>
    <mergeCell ref="W12:X12"/>
    <mergeCell ref="Z12:AA12"/>
    <mergeCell ref="AC12:AD12"/>
    <mergeCell ref="AF12:AG12"/>
  </mergeCells>
  <phoneticPr fontId="3"/>
  <dataValidations count="1">
    <dataValidation type="list" allowBlank="1" showInputMessage="1" showErrorMessage="1" sqref="E14:E33 H14:H33 K14:K33 N14:N33 Q14:Q33 T14:T33 W14:W33 Z14:Z33 AC14:AC33 AF14:AF33 AI14:AI33 AL14:AL33" xr:uid="{BA88FA07-2F4E-4F36-A423-48CFC0F348EA}">
      <formula1>$A$13:$A$15</formula1>
    </dataValidation>
  </dataValidations>
  <pageMargins left="0.18" right="0.17" top="0.59" bottom="0.25" header="0.51200000000000001" footer="0.18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U146"/>
  <sheetViews>
    <sheetView showGridLines="0" topLeftCell="B1" zoomScaleNormal="100" workbookViewId="0">
      <selection activeCell="U61" sqref="U61"/>
    </sheetView>
  </sheetViews>
  <sheetFormatPr defaultColWidth="8.77734375" defaultRowHeight="13.2" x14ac:dyDescent="0.2"/>
  <cols>
    <col min="1" max="1" width="6.44140625" style="186" hidden="1" customWidth="1"/>
    <col min="2" max="2" width="7.44140625" style="186" customWidth="1"/>
    <col min="3" max="3" width="8.77734375" style="186" customWidth="1"/>
    <col min="4" max="9" width="7.44140625" style="186" customWidth="1"/>
    <col min="10" max="10" width="8.77734375" style="186" customWidth="1"/>
    <col min="11" max="16" width="7.44140625" style="186" customWidth="1"/>
    <col min="17" max="17" width="8.77734375" style="186" customWidth="1"/>
    <col min="18" max="27" width="7.44140625" style="186" customWidth="1"/>
    <col min="28" max="256" width="9" style="186"/>
    <col min="257" max="257" width="5.77734375" style="186" customWidth="1"/>
    <col min="258" max="258" width="7.77734375" style="186" customWidth="1"/>
    <col min="259" max="265" width="7.109375" style="186" customWidth="1"/>
    <col min="266" max="267" width="4.44140625" style="186" bestFit="1" customWidth="1"/>
    <col min="268" max="268" width="5.77734375" style="186" customWidth="1"/>
    <col min="269" max="269" width="5" style="186" bestFit="1" customWidth="1"/>
    <col min="270" max="270" width="7.44140625" style="186" bestFit="1" customWidth="1"/>
    <col min="271" max="271" width="8" style="186" customWidth="1"/>
    <col min="272" max="272" width="7.6640625" style="186" customWidth="1"/>
    <col min="273" max="273" width="6.44140625" style="186" bestFit="1" customWidth="1"/>
    <col min="274" max="274" width="3.44140625" style="186" bestFit="1" customWidth="1"/>
    <col min="275" max="275" width="2.77734375" style="186" customWidth="1"/>
    <col min="276" max="276" width="5.44140625" style="186" bestFit="1" customWidth="1"/>
    <col min="277" max="277" width="0" style="186" hidden="1" customWidth="1"/>
    <col min="278" max="279" width="5.44140625" style="186" bestFit="1" customWidth="1"/>
    <col min="280" max="280" width="6.44140625" style="186" bestFit="1" customWidth="1"/>
    <col min="281" max="281" width="6.21875" style="186" customWidth="1"/>
    <col min="282" max="512" width="9" style="186"/>
    <col min="513" max="513" width="5.77734375" style="186" customWidth="1"/>
    <col min="514" max="514" width="7.77734375" style="186" customWidth="1"/>
    <col min="515" max="521" width="7.109375" style="186" customWidth="1"/>
    <col min="522" max="523" width="4.44140625" style="186" bestFit="1" customWidth="1"/>
    <col min="524" max="524" width="5.77734375" style="186" customWidth="1"/>
    <col min="525" max="525" width="5" style="186" bestFit="1" customWidth="1"/>
    <col min="526" max="526" width="7.44140625" style="186" bestFit="1" customWidth="1"/>
    <col min="527" max="527" width="8" style="186" customWidth="1"/>
    <col min="528" max="528" width="7.6640625" style="186" customWidth="1"/>
    <col min="529" max="529" width="6.44140625" style="186" bestFit="1" customWidth="1"/>
    <col min="530" max="530" width="3.44140625" style="186" bestFit="1" customWidth="1"/>
    <col min="531" max="531" width="2.77734375" style="186" customWidth="1"/>
    <col min="532" max="532" width="5.44140625" style="186" bestFit="1" customWidth="1"/>
    <col min="533" max="533" width="0" style="186" hidden="1" customWidth="1"/>
    <col min="534" max="535" width="5.44140625" style="186" bestFit="1" customWidth="1"/>
    <col min="536" max="536" width="6.44140625" style="186" bestFit="1" customWidth="1"/>
    <col min="537" max="537" width="6.21875" style="186" customWidth="1"/>
    <col min="538" max="768" width="9" style="186"/>
    <col min="769" max="769" width="5.77734375" style="186" customWidth="1"/>
    <col min="770" max="770" width="7.77734375" style="186" customWidth="1"/>
    <col min="771" max="777" width="7.109375" style="186" customWidth="1"/>
    <col min="778" max="779" width="4.44140625" style="186" bestFit="1" customWidth="1"/>
    <col min="780" max="780" width="5.77734375" style="186" customWidth="1"/>
    <col min="781" max="781" width="5" style="186" bestFit="1" customWidth="1"/>
    <col min="782" max="782" width="7.44140625" style="186" bestFit="1" customWidth="1"/>
    <col min="783" max="783" width="8" style="186" customWidth="1"/>
    <col min="784" max="784" width="7.6640625" style="186" customWidth="1"/>
    <col min="785" max="785" width="6.44140625" style="186" bestFit="1" customWidth="1"/>
    <col min="786" max="786" width="3.44140625" style="186" bestFit="1" customWidth="1"/>
    <col min="787" max="787" width="2.77734375" style="186" customWidth="1"/>
    <col min="788" max="788" width="5.44140625" style="186" bestFit="1" customWidth="1"/>
    <col min="789" max="789" width="0" style="186" hidden="1" customWidth="1"/>
    <col min="790" max="791" width="5.44140625" style="186" bestFit="1" customWidth="1"/>
    <col min="792" max="792" width="6.44140625" style="186" bestFit="1" customWidth="1"/>
    <col min="793" max="793" width="6.21875" style="186" customWidth="1"/>
    <col min="794" max="1024" width="9" style="186"/>
    <col min="1025" max="1025" width="5.77734375" style="186" customWidth="1"/>
    <col min="1026" max="1026" width="7.77734375" style="186" customWidth="1"/>
    <col min="1027" max="1033" width="7.109375" style="186" customWidth="1"/>
    <col min="1034" max="1035" width="4.44140625" style="186" bestFit="1" customWidth="1"/>
    <col min="1036" max="1036" width="5.77734375" style="186" customWidth="1"/>
    <col min="1037" max="1037" width="5" style="186" bestFit="1" customWidth="1"/>
    <col min="1038" max="1038" width="7.44140625" style="186" bestFit="1" customWidth="1"/>
    <col min="1039" max="1039" width="8" style="186" customWidth="1"/>
    <col min="1040" max="1040" width="7.6640625" style="186" customWidth="1"/>
    <col min="1041" max="1041" width="6.44140625" style="186" bestFit="1" customWidth="1"/>
    <col min="1042" max="1042" width="3.44140625" style="186" bestFit="1" customWidth="1"/>
    <col min="1043" max="1043" width="2.77734375" style="186" customWidth="1"/>
    <col min="1044" max="1044" width="5.44140625" style="186" bestFit="1" customWidth="1"/>
    <col min="1045" max="1045" width="0" style="186" hidden="1" customWidth="1"/>
    <col min="1046" max="1047" width="5.44140625" style="186" bestFit="1" customWidth="1"/>
    <col min="1048" max="1048" width="6.44140625" style="186" bestFit="1" customWidth="1"/>
    <col min="1049" max="1049" width="6.21875" style="186" customWidth="1"/>
    <col min="1050" max="1280" width="9" style="186"/>
    <col min="1281" max="1281" width="5.77734375" style="186" customWidth="1"/>
    <col min="1282" max="1282" width="7.77734375" style="186" customWidth="1"/>
    <col min="1283" max="1289" width="7.109375" style="186" customWidth="1"/>
    <col min="1290" max="1291" width="4.44140625" style="186" bestFit="1" customWidth="1"/>
    <col min="1292" max="1292" width="5.77734375" style="186" customWidth="1"/>
    <col min="1293" max="1293" width="5" style="186" bestFit="1" customWidth="1"/>
    <col min="1294" max="1294" width="7.44140625" style="186" bestFit="1" customWidth="1"/>
    <col min="1295" max="1295" width="8" style="186" customWidth="1"/>
    <col min="1296" max="1296" width="7.6640625" style="186" customWidth="1"/>
    <col min="1297" max="1297" width="6.44140625" style="186" bestFit="1" customWidth="1"/>
    <col min="1298" max="1298" width="3.44140625" style="186" bestFit="1" customWidth="1"/>
    <col min="1299" max="1299" width="2.77734375" style="186" customWidth="1"/>
    <col min="1300" max="1300" width="5.44140625" style="186" bestFit="1" customWidth="1"/>
    <col min="1301" max="1301" width="0" style="186" hidden="1" customWidth="1"/>
    <col min="1302" max="1303" width="5.44140625" style="186" bestFit="1" customWidth="1"/>
    <col min="1304" max="1304" width="6.44140625" style="186" bestFit="1" customWidth="1"/>
    <col min="1305" max="1305" width="6.21875" style="186" customWidth="1"/>
    <col min="1306" max="1536" width="9" style="186"/>
    <col min="1537" max="1537" width="5.77734375" style="186" customWidth="1"/>
    <col min="1538" max="1538" width="7.77734375" style="186" customWidth="1"/>
    <col min="1539" max="1545" width="7.109375" style="186" customWidth="1"/>
    <col min="1546" max="1547" width="4.44140625" style="186" bestFit="1" customWidth="1"/>
    <col min="1548" max="1548" width="5.77734375" style="186" customWidth="1"/>
    <col min="1549" max="1549" width="5" style="186" bestFit="1" customWidth="1"/>
    <col min="1550" max="1550" width="7.44140625" style="186" bestFit="1" customWidth="1"/>
    <col min="1551" max="1551" width="8" style="186" customWidth="1"/>
    <col min="1552" max="1552" width="7.6640625" style="186" customWidth="1"/>
    <col min="1553" max="1553" width="6.44140625" style="186" bestFit="1" customWidth="1"/>
    <col min="1554" max="1554" width="3.44140625" style="186" bestFit="1" customWidth="1"/>
    <col min="1555" max="1555" width="2.77734375" style="186" customWidth="1"/>
    <col min="1556" max="1556" width="5.44140625" style="186" bestFit="1" customWidth="1"/>
    <col min="1557" max="1557" width="0" style="186" hidden="1" customWidth="1"/>
    <col min="1558" max="1559" width="5.44140625" style="186" bestFit="1" customWidth="1"/>
    <col min="1560" max="1560" width="6.44140625" style="186" bestFit="1" customWidth="1"/>
    <col min="1561" max="1561" width="6.21875" style="186" customWidth="1"/>
    <col min="1562" max="1792" width="9" style="186"/>
    <col min="1793" max="1793" width="5.77734375" style="186" customWidth="1"/>
    <col min="1794" max="1794" width="7.77734375" style="186" customWidth="1"/>
    <col min="1795" max="1801" width="7.109375" style="186" customWidth="1"/>
    <col min="1802" max="1803" width="4.44140625" style="186" bestFit="1" customWidth="1"/>
    <col min="1804" max="1804" width="5.77734375" style="186" customWidth="1"/>
    <col min="1805" max="1805" width="5" style="186" bestFit="1" customWidth="1"/>
    <col min="1806" max="1806" width="7.44140625" style="186" bestFit="1" customWidth="1"/>
    <col min="1807" max="1807" width="8" style="186" customWidth="1"/>
    <col min="1808" max="1808" width="7.6640625" style="186" customWidth="1"/>
    <col min="1809" max="1809" width="6.44140625" style="186" bestFit="1" customWidth="1"/>
    <col min="1810" max="1810" width="3.44140625" style="186" bestFit="1" customWidth="1"/>
    <col min="1811" max="1811" width="2.77734375" style="186" customWidth="1"/>
    <col min="1812" max="1812" width="5.44140625" style="186" bestFit="1" customWidth="1"/>
    <col min="1813" max="1813" width="0" style="186" hidden="1" customWidth="1"/>
    <col min="1814" max="1815" width="5.44140625" style="186" bestFit="1" customWidth="1"/>
    <col min="1816" max="1816" width="6.44140625" style="186" bestFit="1" customWidth="1"/>
    <col min="1817" max="1817" width="6.21875" style="186" customWidth="1"/>
    <col min="1818" max="2048" width="9" style="186"/>
    <col min="2049" max="2049" width="5.77734375" style="186" customWidth="1"/>
    <col min="2050" max="2050" width="7.77734375" style="186" customWidth="1"/>
    <col min="2051" max="2057" width="7.109375" style="186" customWidth="1"/>
    <col min="2058" max="2059" width="4.44140625" style="186" bestFit="1" customWidth="1"/>
    <col min="2060" max="2060" width="5.77734375" style="186" customWidth="1"/>
    <col min="2061" max="2061" width="5" style="186" bestFit="1" customWidth="1"/>
    <col min="2062" max="2062" width="7.44140625" style="186" bestFit="1" customWidth="1"/>
    <col min="2063" max="2063" width="8" style="186" customWidth="1"/>
    <col min="2064" max="2064" width="7.6640625" style="186" customWidth="1"/>
    <col min="2065" max="2065" width="6.44140625" style="186" bestFit="1" customWidth="1"/>
    <col min="2066" max="2066" width="3.44140625" style="186" bestFit="1" customWidth="1"/>
    <col min="2067" max="2067" width="2.77734375" style="186" customWidth="1"/>
    <col min="2068" max="2068" width="5.44140625" style="186" bestFit="1" customWidth="1"/>
    <col min="2069" max="2069" width="0" style="186" hidden="1" customWidth="1"/>
    <col min="2070" max="2071" width="5.44140625" style="186" bestFit="1" customWidth="1"/>
    <col min="2072" max="2072" width="6.44140625" style="186" bestFit="1" customWidth="1"/>
    <col min="2073" max="2073" width="6.21875" style="186" customWidth="1"/>
    <col min="2074" max="2304" width="9" style="186"/>
    <col min="2305" max="2305" width="5.77734375" style="186" customWidth="1"/>
    <col min="2306" max="2306" width="7.77734375" style="186" customWidth="1"/>
    <col min="2307" max="2313" width="7.109375" style="186" customWidth="1"/>
    <col min="2314" max="2315" width="4.44140625" style="186" bestFit="1" customWidth="1"/>
    <col min="2316" max="2316" width="5.77734375" style="186" customWidth="1"/>
    <col min="2317" max="2317" width="5" style="186" bestFit="1" customWidth="1"/>
    <col min="2318" max="2318" width="7.44140625" style="186" bestFit="1" customWidth="1"/>
    <col min="2319" max="2319" width="8" style="186" customWidth="1"/>
    <col min="2320" max="2320" width="7.6640625" style="186" customWidth="1"/>
    <col min="2321" max="2321" width="6.44140625" style="186" bestFit="1" customWidth="1"/>
    <col min="2322" max="2322" width="3.44140625" style="186" bestFit="1" customWidth="1"/>
    <col min="2323" max="2323" width="2.77734375" style="186" customWidth="1"/>
    <col min="2324" max="2324" width="5.44140625" style="186" bestFit="1" customWidth="1"/>
    <col min="2325" max="2325" width="0" style="186" hidden="1" customWidth="1"/>
    <col min="2326" max="2327" width="5.44140625" style="186" bestFit="1" customWidth="1"/>
    <col min="2328" max="2328" width="6.44140625" style="186" bestFit="1" customWidth="1"/>
    <col min="2329" max="2329" width="6.21875" style="186" customWidth="1"/>
    <col min="2330" max="2560" width="9" style="186"/>
    <col min="2561" max="2561" width="5.77734375" style="186" customWidth="1"/>
    <col min="2562" max="2562" width="7.77734375" style="186" customWidth="1"/>
    <col min="2563" max="2569" width="7.109375" style="186" customWidth="1"/>
    <col min="2570" max="2571" width="4.44140625" style="186" bestFit="1" customWidth="1"/>
    <col min="2572" max="2572" width="5.77734375" style="186" customWidth="1"/>
    <col min="2573" max="2573" width="5" style="186" bestFit="1" customWidth="1"/>
    <col min="2574" max="2574" width="7.44140625" style="186" bestFit="1" customWidth="1"/>
    <col min="2575" max="2575" width="8" style="186" customWidth="1"/>
    <col min="2576" max="2576" width="7.6640625" style="186" customWidth="1"/>
    <col min="2577" max="2577" width="6.44140625" style="186" bestFit="1" customWidth="1"/>
    <col min="2578" max="2578" width="3.44140625" style="186" bestFit="1" customWidth="1"/>
    <col min="2579" max="2579" width="2.77734375" style="186" customWidth="1"/>
    <col min="2580" max="2580" width="5.44140625" style="186" bestFit="1" customWidth="1"/>
    <col min="2581" max="2581" width="0" style="186" hidden="1" customWidth="1"/>
    <col min="2582" max="2583" width="5.44140625" style="186" bestFit="1" customWidth="1"/>
    <col min="2584" max="2584" width="6.44140625" style="186" bestFit="1" customWidth="1"/>
    <col min="2585" max="2585" width="6.21875" style="186" customWidth="1"/>
    <col min="2586" max="2816" width="9" style="186"/>
    <col min="2817" max="2817" width="5.77734375" style="186" customWidth="1"/>
    <col min="2818" max="2818" width="7.77734375" style="186" customWidth="1"/>
    <col min="2819" max="2825" width="7.109375" style="186" customWidth="1"/>
    <col min="2826" max="2827" width="4.44140625" style="186" bestFit="1" customWidth="1"/>
    <col min="2828" max="2828" width="5.77734375" style="186" customWidth="1"/>
    <col min="2829" max="2829" width="5" style="186" bestFit="1" customWidth="1"/>
    <col min="2830" max="2830" width="7.44140625" style="186" bestFit="1" customWidth="1"/>
    <col min="2831" max="2831" width="8" style="186" customWidth="1"/>
    <col min="2832" max="2832" width="7.6640625" style="186" customWidth="1"/>
    <col min="2833" max="2833" width="6.44140625" style="186" bestFit="1" customWidth="1"/>
    <col min="2834" max="2834" width="3.44140625" style="186" bestFit="1" customWidth="1"/>
    <col min="2835" max="2835" width="2.77734375" style="186" customWidth="1"/>
    <col min="2836" max="2836" width="5.44140625" style="186" bestFit="1" customWidth="1"/>
    <col min="2837" max="2837" width="0" style="186" hidden="1" customWidth="1"/>
    <col min="2838" max="2839" width="5.44140625" style="186" bestFit="1" customWidth="1"/>
    <col min="2840" max="2840" width="6.44140625" style="186" bestFit="1" customWidth="1"/>
    <col min="2841" max="2841" width="6.21875" style="186" customWidth="1"/>
    <col min="2842" max="3072" width="9" style="186"/>
    <col min="3073" max="3073" width="5.77734375" style="186" customWidth="1"/>
    <col min="3074" max="3074" width="7.77734375" style="186" customWidth="1"/>
    <col min="3075" max="3081" width="7.109375" style="186" customWidth="1"/>
    <col min="3082" max="3083" width="4.44140625" style="186" bestFit="1" customWidth="1"/>
    <col min="3084" max="3084" width="5.77734375" style="186" customWidth="1"/>
    <col min="3085" max="3085" width="5" style="186" bestFit="1" customWidth="1"/>
    <col min="3086" max="3086" width="7.44140625" style="186" bestFit="1" customWidth="1"/>
    <col min="3087" max="3087" width="8" style="186" customWidth="1"/>
    <col min="3088" max="3088" width="7.6640625" style="186" customWidth="1"/>
    <col min="3089" max="3089" width="6.44140625" style="186" bestFit="1" customWidth="1"/>
    <col min="3090" max="3090" width="3.44140625" style="186" bestFit="1" customWidth="1"/>
    <col min="3091" max="3091" width="2.77734375" style="186" customWidth="1"/>
    <col min="3092" max="3092" width="5.44140625" style="186" bestFit="1" customWidth="1"/>
    <col min="3093" max="3093" width="0" style="186" hidden="1" customWidth="1"/>
    <col min="3094" max="3095" width="5.44140625" style="186" bestFit="1" customWidth="1"/>
    <col min="3096" max="3096" width="6.44140625" style="186" bestFit="1" customWidth="1"/>
    <col min="3097" max="3097" width="6.21875" style="186" customWidth="1"/>
    <col min="3098" max="3328" width="9" style="186"/>
    <col min="3329" max="3329" width="5.77734375" style="186" customWidth="1"/>
    <col min="3330" max="3330" width="7.77734375" style="186" customWidth="1"/>
    <col min="3331" max="3337" width="7.109375" style="186" customWidth="1"/>
    <col min="3338" max="3339" width="4.44140625" style="186" bestFit="1" customWidth="1"/>
    <col min="3340" max="3340" width="5.77734375" style="186" customWidth="1"/>
    <col min="3341" max="3341" width="5" style="186" bestFit="1" customWidth="1"/>
    <col min="3342" max="3342" width="7.44140625" style="186" bestFit="1" customWidth="1"/>
    <col min="3343" max="3343" width="8" style="186" customWidth="1"/>
    <col min="3344" max="3344" width="7.6640625" style="186" customWidth="1"/>
    <col min="3345" max="3345" width="6.44140625" style="186" bestFit="1" customWidth="1"/>
    <col min="3346" max="3346" width="3.44140625" style="186" bestFit="1" customWidth="1"/>
    <col min="3347" max="3347" width="2.77734375" style="186" customWidth="1"/>
    <col min="3348" max="3348" width="5.44140625" style="186" bestFit="1" customWidth="1"/>
    <col min="3349" max="3349" width="0" style="186" hidden="1" customWidth="1"/>
    <col min="3350" max="3351" width="5.44140625" style="186" bestFit="1" customWidth="1"/>
    <col min="3352" max="3352" width="6.44140625" style="186" bestFit="1" customWidth="1"/>
    <col min="3353" max="3353" width="6.21875" style="186" customWidth="1"/>
    <col min="3354" max="3584" width="9" style="186"/>
    <col min="3585" max="3585" width="5.77734375" style="186" customWidth="1"/>
    <col min="3586" max="3586" width="7.77734375" style="186" customWidth="1"/>
    <col min="3587" max="3593" width="7.109375" style="186" customWidth="1"/>
    <col min="3594" max="3595" width="4.44140625" style="186" bestFit="1" customWidth="1"/>
    <col min="3596" max="3596" width="5.77734375" style="186" customWidth="1"/>
    <col min="3597" max="3597" width="5" style="186" bestFit="1" customWidth="1"/>
    <col min="3598" max="3598" width="7.44140625" style="186" bestFit="1" customWidth="1"/>
    <col min="3599" max="3599" width="8" style="186" customWidth="1"/>
    <col min="3600" max="3600" width="7.6640625" style="186" customWidth="1"/>
    <col min="3601" max="3601" width="6.44140625" style="186" bestFit="1" customWidth="1"/>
    <col min="3602" max="3602" width="3.44140625" style="186" bestFit="1" customWidth="1"/>
    <col min="3603" max="3603" width="2.77734375" style="186" customWidth="1"/>
    <col min="3604" max="3604" width="5.44140625" style="186" bestFit="1" customWidth="1"/>
    <col min="3605" max="3605" width="0" style="186" hidden="1" customWidth="1"/>
    <col min="3606" max="3607" width="5.44140625" style="186" bestFit="1" customWidth="1"/>
    <col min="3608" max="3608" width="6.44140625" style="186" bestFit="1" customWidth="1"/>
    <col min="3609" max="3609" width="6.21875" style="186" customWidth="1"/>
    <col min="3610" max="3840" width="9" style="186"/>
    <col min="3841" max="3841" width="5.77734375" style="186" customWidth="1"/>
    <col min="3842" max="3842" width="7.77734375" style="186" customWidth="1"/>
    <col min="3843" max="3849" width="7.109375" style="186" customWidth="1"/>
    <col min="3850" max="3851" width="4.44140625" style="186" bestFit="1" customWidth="1"/>
    <col min="3852" max="3852" width="5.77734375" style="186" customWidth="1"/>
    <col min="3853" max="3853" width="5" style="186" bestFit="1" customWidth="1"/>
    <col min="3854" max="3854" width="7.44140625" style="186" bestFit="1" customWidth="1"/>
    <col min="3855" max="3855" width="8" style="186" customWidth="1"/>
    <col min="3856" max="3856" width="7.6640625" style="186" customWidth="1"/>
    <col min="3857" max="3857" width="6.44140625" style="186" bestFit="1" customWidth="1"/>
    <col min="3858" max="3858" width="3.44140625" style="186" bestFit="1" customWidth="1"/>
    <col min="3859" max="3859" width="2.77734375" style="186" customWidth="1"/>
    <col min="3860" max="3860" width="5.44140625" style="186" bestFit="1" customWidth="1"/>
    <col min="3861" max="3861" width="0" style="186" hidden="1" customWidth="1"/>
    <col min="3862" max="3863" width="5.44140625" style="186" bestFit="1" customWidth="1"/>
    <col min="3864" max="3864" width="6.44140625" style="186" bestFit="1" customWidth="1"/>
    <col min="3865" max="3865" width="6.21875" style="186" customWidth="1"/>
    <col min="3866" max="4096" width="9" style="186"/>
    <col min="4097" max="4097" width="5.77734375" style="186" customWidth="1"/>
    <col min="4098" max="4098" width="7.77734375" style="186" customWidth="1"/>
    <col min="4099" max="4105" width="7.109375" style="186" customWidth="1"/>
    <col min="4106" max="4107" width="4.44140625" style="186" bestFit="1" customWidth="1"/>
    <col min="4108" max="4108" width="5.77734375" style="186" customWidth="1"/>
    <col min="4109" max="4109" width="5" style="186" bestFit="1" customWidth="1"/>
    <col min="4110" max="4110" width="7.44140625" style="186" bestFit="1" customWidth="1"/>
    <col min="4111" max="4111" width="8" style="186" customWidth="1"/>
    <col min="4112" max="4112" width="7.6640625" style="186" customWidth="1"/>
    <col min="4113" max="4113" width="6.44140625" style="186" bestFit="1" customWidth="1"/>
    <col min="4114" max="4114" width="3.44140625" style="186" bestFit="1" customWidth="1"/>
    <col min="4115" max="4115" width="2.77734375" style="186" customWidth="1"/>
    <col min="4116" max="4116" width="5.44140625" style="186" bestFit="1" customWidth="1"/>
    <col min="4117" max="4117" width="0" style="186" hidden="1" customWidth="1"/>
    <col min="4118" max="4119" width="5.44140625" style="186" bestFit="1" customWidth="1"/>
    <col min="4120" max="4120" width="6.44140625" style="186" bestFit="1" customWidth="1"/>
    <col min="4121" max="4121" width="6.21875" style="186" customWidth="1"/>
    <col min="4122" max="4352" width="9" style="186"/>
    <col min="4353" max="4353" width="5.77734375" style="186" customWidth="1"/>
    <col min="4354" max="4354" width="7.77734375" style="186" customWidth="1"/>
    <col min="4355" max="4361" width="7.109375" style="186" customWidth="1"/>
    <col min="4362" max="4363" width="4.44140625" style="186" bestFit="1" customWidth="1"/>
    <col min="4364" max="4364" width="5.77734375" style="186" customWidth="1"/>
    <col min="4365" max="4365" width="5" style="186" bestFit="1" customWidth="1"/>
    <col min="4366" max="4366" width="7.44140625" style="186" bestFit="1" customWidth="1"/>
    <col min="4367" max="4367" width="8" style="186" customWidth="1"/>
    <col min="4368" max="4368" width="7.6640625" style="186" customWidth="1"/>
    <col min="4369" max="4369" width="6.44140625" style="186" bestFit="1" customWidth="1"/>
    <col min="4370" max="4370" width="3.44140625" style="186" bestFit="1" customWidth="1"/>
    <col min="4371" max="4371" width="2.77734375" style="186" customWidth="1"/>
    <col min="4372" max="4372" width="5.44140625" style="186" bestFit="1" customWidth="1"/>
    <col min="4373" max="4373" width="0" style="186" hidden="1" customWidth="1"/>
    <col min="4374" max="4375" width="5.44140625" style="186" bestFit="1" customWidth="1"/>
    <col min="4376" max="4376" width="6.44140625" style="186" bestFit="1" customWidth="1"/>
    <col min="4377" max="4377" width="6.21875" style="186" customWidth="1"/>
    <col min="4378" max="4608" width="9" style="186"/>
    <col min="4609" max="4609" width="5.77734375" style="186" customWidth="1"/>
    <col min="4610" max="4610" width="7.77734375" style="186" customWidth="1"/>
    <col min="4611" max="4617" width="7.109375" style="186" customWidth="1"/>
    <col min="4618" max="4619" width="4.44140625" style="186" bestFit="1" customWidth="1"/>
    <col min="4620" max="4620" width="5.77734375" style="186" customWidth="1"/>
    <col min="4621" max="4621" width="5" style="186" bestFit="1" customWidth="1"/>
    <col min="4622" max="4622" width="7.44140625" style="186" bestFit="1" customWidth="1"/>
    <col min="4623" max="4623" width="8" style="186" customWidth="1"/>
    <col min="4624" max="4624" width="7.6640625" style="186" customWidth="1"/>
    <col min="4625" max="4625" width="6.44140625" style="186" bestFit="1" customWidth="1"/>
    <col min="4626" max="4626" width="3.44140625" style="186" bestFit="1" customWidth="1"/>
    <col min="4627" max="4627" width="2.77734375" style="186" customWidth="1"/>
    <col min="4628" max="4628" width="5.44140625" style="186" bestFit="1" customWidth="1"/>
    <col min="4629" max="4629" width="0" style="186" hidden="1" customWidth="1"/>
    <col min="4630" max="4631" width="5.44140625" style="186" bestFit="1" customWidth="1"/>
    <col min="4632" max="4632" width="6.44140625" style="186" bestFit="1" customWidth="1"/>
    <col min="4633" max="4633" width="6.21875" style="186" customWidth="1"/>
    <col min="4634" max="4864" width="9" style="186"/>
    <col min="4865" max="4865" width="5.77734375" style="186" customWidth="1"/>
    <col min="4866" max="4866" width="7.77734375" style="186" customWidth="1"/>
    <col min="4867" max="4873" width="7.109375" style="186" customWidth="1"/>
    <col min="4874" max="4875" width="4.44140625" style="186" bestFit="1" customWidth="1"/>
    <col min="4876" max="4876" width="5.77734375" style="186" customWidth="1"/>
    <col min="4877" max="4877" width="5" style="186" bestFit="1" customWidth="1"/>
    <col min="4878" max="4878" width="7.44140625" style="186" bestFit="1" customWidth="1"/>
    <col min="4879" max="4879" width="8" style="186" customWidth="1"/>
    <col min="4880" max="4880" width="7.6640625" style="186" customWidth="1"/>
    <col min="4881" max="4881" width="6.44140625" style="186" bestFit="1" customWidth="1"/>
    <col min="4882" max="4882" width="3.44140625" style="186" bestFit="1" customWidth="1"/>
    <col min="4883" max="4883" width="2.77734375" style="186" customWidth="1"/>
    <col min="4884" max="4884" width="5.44140625" style="186" bestFit="1" customWidth="1"/>
    <col min="4885" max="4885" width="0" style="186" hidden="1" customWidth="1"/>
    <col min="4886" max="4887" width="5.44140625" style="186" bestFit="1" customWidth="1"/>
    <col min="4888" max="4888" width="6.44140625" style="186" bestFit="1" customWidth="1"/>
    <col min="4889" max="4889" width="6.21875" style="186" customWidth="1"/>
    <col min="4890" max="5120" width="9" style="186"/>
    <col min="5121" max="5121" width="5.77734375" style="186" customWidth="1"/>
    <col min="5122" max="5122" width="7.77734375" style="186" customWidth="1"/>
    <col min="5123" max="5129" width="7.109375" style="186" customWidth="1"/>
    <col min="5130" max="5131" width="4.44140625" style="186" bestFit="1" customWidth="1"/>
    <col min="5132" max="5132" width="5.77734375" style="186" customWidth="1"/>
    <col min="5133" max="5133" width="5" style="186" bestFit="1" customWidth="1"/>
    <col min="5134" max="5134" width="7.44140625" style="186" bestFit="1" customWidth="1"/>
    <col min="5135" max="5135" width="8" style="186" customWidth="1"/>
    <col min="5136" max="5136" width="7.6640625" style="186" customWidth="1"/>
    <col min="5137" max="5137" width="6.44140625" style="186" bestFit="1" customWidth="1"/>
    <col min="5138" max="5138" width="3.44140625" style="186" bestFit="1" customWidth="1"/>
    <col min="5139" max="5139" width="2.77734375" style="186" customWidth="1"/>
    <col min="5140" max="5140" width="5.44140625" style="186" bestFit="1" customWidth="1"/>
    <col min="5141" max="5141" width="0" style="186" hidden="1" customWidth="1"/>
    <col min="5142" max="5143" width="5.44140625" style="186" bestFit="1" customWidth="1"/>
    <col min="5144" max="5144" width="6.44140625" style="186" bestFit="1" customWidth="1"/>
    <col min="5145" max="5145" width="6.21875" style="186" customWidth="1"/>
    <col min="5146" max="5376" width="9" style="186"/>
    <col min="5377" max="5377" width="5.77734375" style="186" customWidth="1"/>
    <col min="5378" max="5378" width="7.77734375" style="186" customWidth="1"/>
    <col min="5379" max="5385" width="7.109375" style="186" customWidth="1"/>
    <col min="5386" max="5387" width="4.44140625" style="186" bestFit="1" customWidth="1"/>
    <col min="5388" max="5388" width="5.77734375" style="186" customWidth="1"/>
    <col min="5389" max="5389" width="5" style="186" bestFit="1" customWidth="1"/>
    <col min="5390" max="5390" width="7.44140625" style="186" bestFit="1" customWidth="1"/>
    <col min="5391" max="5391" width="8" style="186" customWidth="1"/>
    <col min="5392" max="5392" width="7.6640625" style="186" customWidth="1"/>
    <col min="5393" max="5393" width="6.44140625" style="186" bestFit="1" customWidth="1"/>
    <col min="5394" max="5394" width="3.44140625" style="186" bestFit="1" customWidth="1"/>
    <col min="5395" max="5395" width="2.77734375" style="186" customWidth="1"/>
    <col min="5396" max="5396" width="5.44140625" style="186" bestFit="1" customWidth="1"/>
    <col min="5397" max="5397" width="0" style="186" hidden="1" customWidth="1"/>
    <col min="5398" max="5399" width="5.44140625" style="186" bestFit="1" customWidth="1"/>
    <col min="5400" max="5400" width="6.44140625" style="186" bestFit="1" customWidth="1"/>
    <col min="5401" max="5401" width="6.21875" style="186" customWidth="1"/>
    <col min="5402" max="5632" width="9" style="186"/>
    <col min="5633" max="5633" width="5.77734375" style="186" customWidth="1"/>
    <col min="5634" max="5634" width="7.77734375" style="186" customWidth="1"/>
    <col min="5635" max="5641" width="7.109375" style="186" customWidth="1"/>
    <col min="5642" max="5643" width="4.44140625" style="186" bestFit="1" customWidth="1"/>
    <col min="5644" max="5644" width="5.77734375" style="186" customWidth="1"/>
    <col min="5645" max="5645" width="5" style="186" bestFit="1" customWidth="1"/>
    <col min="5646" max="5646" width="7.44140625" style="186" bestFit="1" customWidth="1"/>
    <col min="5647" max="5647" width="8" style="186" customWidth="1"/>
    <col min="5648" max="5648" width="7.6640625" style="186" customWidth="1"/>
    <col min="5649" max="5649" width="6.44140625" style="186" bestFit="1" customWidth="1"/>
    <col min="5650" max="5650" width="3.44140625" style="186" bestFit="1" customWidth="1"/>
    <col min="5651" max="5651" width="2.77734375" style="186" customWidth="1"/>
    <col min="5652" max="5652" width="5.44140625" style="186" bestFit="1" customWidth="1"/>
    <col min="5653" max="5653" width="0" style="186" hidden="1" customWidth="1"/>
    <col min="5654" max="5655" width="5.44140625" style="186" bestFit="1" customWidth="1"/>
    <col min="5656" max="5656" width="6.44140625" style="186" bestFit="1" customWidth="1"/>
    <col min="5657" max="5657" width="6.21875" style="186" customWidth="1"/>
    <col min="5658" max="5888" width="9" style="186"/>
    <col min="5889" max="5889" width="5.77734375" style="186" customWidth="1"/>
    <col min="5890" max="5890" width="7.77734375" style="186" customWidth="1"/>
    <col min="5891" max="5897" width="7.109375" style="186" customWidth="1"/>
    <col min="5898" max="5899" width="4.44140625" style="186" bestFit="1" customWidth="1"/>
    <col min="5900" max="5900" width="5.77734375" style="186" customWidth="1"/>
    <col min="5901" max="5901" width="5" style="186" bestFit="1" customWidth="1"/>
    <col min="5902" max="5902" width="7.44140625" style="186" bestFit="1" customWidth="1"/>
    <col min="5903" max="5903" width="8" style="186" customWidth="1"/>
    <col min="5904" max="5904" width="7.6640625" style="186" customWidth="1"/>
    <col min="5905" max="5905" width="6.44140625" style="186" bestFit="1" customWidth="1"/>
    <col min="5906" max="5906" width="3.44140625" style="186" bestFit="1" customWidth="1"/>
    <col min="5907" max="5907" width="2.77734375" style="186" customWidth="1"/>
    <col min="5908" max="5908" width="5.44140625" style="186" bestFit="1" customWidth="1"/>
    <col min="5909" max="5909" width="0" style="186" hidden="1" customWidth="1"/>
    <col min="5910" max="5911" width="5.44140625" style="186" bestFit="1" customWidth="1"/>
    <col min="5912" max="5912" width="6.44140625" style="186" bestFit="1" customWidth="1"/>
    <col min="5913" max="5913" width="6.21875" style="186" customWidth="1"/>
    <col min="5914" max="6144" width="9" style="186"/>
    <col min="6145" max="6145" width="5.77734375" style="186" customWidth="1"/>
    <col min="6146" max="6146" width="7.77734375" style="186" customWidth="1"/>
    <col min="6147" max="6153" width="7.109375" style="186" customWidth="1"/>
    <col min="6154" max="6155" width="4.44140625" style="186" bestFit="1" customWidth="1"/>
    <col min="6156" max="6156" width="5.77734375" style="186" customWidth="1"/>
    <col min="6157" max="6157" width="5" style="186" bestFit="1" customWidth="1"/>
    <col min="6158" max="6158" width="7.44140625" style="186" bestFit="1" customWidth="1"/>
    <col min="6159" max="6159" width="8" style="186" customWidth="1"/>
    <col min="6160" max="6160" width="7.6640625" style="186" customWidth="1"/>
    <col min="6161" max="6161" width="6.44140625" style="186" bestFit="1" customWidth="1"/>
    <col min="6162" max="6162" width="3.44140625" style="186" bestFit="1" customWidth="1"/>
    <col min="6163" max="6163" width="2.77734375" style="186" customWidth="1"/>
    <col min="6164" max="6164" width="5.44140625" style="186" bestFit="1" customWidth="1"/>
    <col min="6165" max="6165" width="0" style="186" hidden="1" customWidth="1"/>
    <col min="6166" max="6167" width="5.44140625" style="186" bestFit="1" customWidth="1"/>
    <col min="6168" max="6168" width="6.44140625" style="186" bestFit="1" customWidth="1"/>
    <col min="6169" max="6169" width="6.21875" style="186" customWidth="1"/>
    <col min="6170" max="6400" width="9" style="186"/>
    <col min="6401" max="6401" width="5.77734375" style="186" customWidth="1"/>
    <col min="6402" max="6402" width="7.77734375" style="186" customWidth="1"/>
    <col min="6403" max="6409" width="7.109375" style="186" customWidth="1"/>
    <col min="6410" max="6411" width="4.44140625" style="186" bestFit="1" customWidth="1"/>
    <col min="6412" max="6412" width="5.77734375" style="186" customWidth="1"/>
    <col min="6413" max="6413" width="5" style="186" bestFit="1" customWidth="1"/>
    <col min="6414" max="6414" width="7.44140625" style="186" bestFit="1" customWidth="1"/>
    <col min="6415" max="6415" width="8" style="186" customWidth="1"/>
    <col min="6416" max="6416" width="7.6640625" style="186" customWidth="1"/>
    <col min="6417" max="6417" width="6.44140625" style="186" bestFit="1" customWidth="1"/>
    <col min="6418" max="6418" width="3.44140625" style="186" bestFit="1" customWidth="1"/>
    <col min="6419" max="6419" width="2.77734375" style="186" customWidth="1"/>
    <col min="6420" max="6420" width="5.44140625" style="186" bestFit="1" customWidth="1"/>
    <col min="6421" max="6421" width="0" style="186" hidden="1" customWidth="1"/>
    <col min="6422" max="6423" width="5.44140625" style="186" bestFit="1" customWidth="1"/>
    <col min="6424" max="6424" width="6.44140625" style="186" bestFit="1" customWidth="1"/>
    <col min="6425" max="6425" width="6.21875" style="186" customWidth="1"/>
    <col min="6426" max="6656" width="9" style="186"/>
    <col min="6657" max="6657" width="5.77734375" style="186" customWidth="1"/>
    <col min="6658" max="6658" width="7.77734375" style="186" customWidth="1"/>
    <col min="6659" max="6665" width="7.109375" style="186" customWidth="1"/>
    <col min="6666" max="6667" width="4.44140625" style="186" bestFit="1" customWidth="1"/>
    <col min="6668" max="6668" width="5.77734375" style="186" customWidth="1"/>
    <col min="6669" max="6669" width="5" style="186" bestFit="1" customWidth="1"/>
    <col min="6670" max="6670" width="7.44140625" style="186" bestFit="1" customWidth="1"/>
    <col min="6671" max="6671" width="8" style="186" customWidth="1"/>
    <col min="6672" max="6672" width="7.6640625" style="186" customWidth="1"/>
    <col min="6673" max="6673" width="6.44140625" style="186" bestFit="1" customWidth="1"/>
    <col min="6674" max="6674" width="3.44140625" style="186" bestFit="1" customWidth="1"/>
    <col min="6675" max="6675" width="2.77734375" style="186" customWidth="1"/>
    <col min="6676" max="6676" width="5.44140625" style="186" bestFit="1" customWidth="1"/>
    <col min="6677" max="6677" width="0" style="186" hidden="1" customWidth="1"/>
    <col min="6678" max="6679" width="5.44140625" style="186" bestFit="1" customWidth="1"/>
    <col min="6680" max="6680" width="6.44140625" style="186" bestFit="1" customWidth="1"/>
    <col min="6681" max="6681" width="6.21875" style="186" customWidth="1"/>
    <col min="6682" max="6912" width="9" style="186"/>
    <col min="6913" max="6913" width="5.77734375" style="186" customWidth="1"/>
    <col min="6914" max="6914" width="7.77734375" style="186" customWidth="1"/>
    <col min="6915" max="6921" width="7.109375" style="186" customWidth="1"/>
    <col min="6922" max="6923" width="4.44140625" style="186" bestFit="1" customWidth="1"/>
    <col min="6924" max="6924" width="5.77734375" style="186" customWidth="1"/>
    <col min="6925" max="6925" width="5" style="186" bestFit="1" customWidth="1"/>
    <col min="6926" max="6926" width="7.44140625" style="186" bestFit="1" customWidth="1"/>
    <col min="6927" max="6927" width="8" style="186" customWidth="1"/>
    <col min="6928" max="6928" width="7.6640625" style="186" customWidth="1"/>
    <col min="6929" max="6929" width="6.44140625" style="186" bestFit="1" customWidth="1"/>
    <col min="6930" max="6930" width="3.44140625" style="186" bestFit="1" customWidth="1"/>
    <col min="6931" max="6931" width="2.77734375" style="186" customWidth="1"/>
    <col min="6932" max="6932" width="5.44140625" style="186" bestFit="1" customWidth="1"/>
    <col min="6933" max="6933" width="0" style="186" hidden="1" customWidth="1"/>
    <col min="6934" max="6935" width="5.44140625" style="186" bestFit="1" customWidth="1"/>
    <col min="6936" max="6936" width="6.44140625" style="186" bestFit="1" customWidth="1"/>
    <col min="6937" max="6937" width="6.21875" style="186" customWidth="1"/>
    <col min="6938" max="7168" width="9" style="186"/>
    <col min="7169" max="7169" width="5.77734375" style="186" customWidth="1"/>
    <col min="7170" max="7170" width="7.77734375" style="186" customWidth="1"/>
    <col min="7171" max="7177" width="7.109375" style="186" customWidth="1"/>
    <col min="7178" max="7179" width="4.44140625" style="186" bestFit="1" customWidth="1"/>
    <col min="7180" max="7180" width="5.77734375" style="186" customWidth="1"/>
    <col min="7181" max="7181" width="5" style="186" bestFit="1" customWidth="1"/>
    <col min="7182" max="7182" width="7.44140625" style="186" bestFit="1" customWidth="1"/>
    <col min="7183" max="7183" width="8" style="186" customWidth="1"/>
    <col min="7184" max="7184" width="7.6640625" style="186" customWidth="1"/>
    <col min="7185" max="7185" width="6.44140625" style="186" bestFit="1" customWidth="1"/>
    <col min="7186" max="7186" width="3.44140625" style="186" bestFit="1" customWidth="1"/>
    <col min="7187" max="7187" width="2.77734375" style="186" customWidth="1"/>
    <col min="7188" max="7188" width="5.44140625" style="186" bestFit="1" customWidth="1"/>
    <col min="7189" max="7189" width="0" style="186" hidden="1" customWidth="1"/>
    <col min="7190" max="7191" width="5.44140625" style="186" bestFit="1" customWidth="1"/>
    <col min="7192" max="7192" width="6.44140625" style="186" bestFit="1" customWidth="1"/>
    <col min="7193" max="7193" width="6.21875" style="186" customWidth="1"/>
    <col min="7194" max="7424" width="9" style="186"/>
    <col min="7425" max="7425" width="5.77734375" style="186" customWidth="1"/>
    <col min="7426" max="7426" width="7.77734375" style="186" customWidth="1"/>
    <col min="7427" max="7433" width="7.109375" style="186" customWidth="1"/>
    <col min="7434" max="7435" width="4.44140625" style="186" bestFit="1" customWidth="1"/>
    <col min="7436" max="7436" width="5.77734375" style="186" customWidth="1"/>
    <col min="7437" max="7437" width="5" style="186" bestFit="1" customWidth="1"/>
    <col min="7438" max="7438" width="7.44140625" style="186" bestFit="1" customWidth="1"/>
    <col min="7439" max="7439" width="8" style="186" customWidth="1"/>
    <col min="7440" max="7440" width="7.6640625" style="186" customWidth="1"/>
    <col min="7441" max="7441" width="6.44140625" style="186" bestFit="1" customWidth="1"/>
    <col min="7442" max="7442" width="3.44140625" style="186" bestFit="1" customWidth="1"/>
    <col min="7443" max="7443" width="2.77734375" style="186" customWidth="1"/>
    <col min="7444" max="7444" width="5.44140625" style="186" bestFit="1" customWidth="1"/>
    <col min="7445" max="7445" width="0" style="186" hidden="1" customWidth="1"/>
    <col min="7446" max="7447" width="5.44140625" style="186" bestFit="1" customWidth="1"/>
    <col min="7448" max="7448" width="6.44140625" style="186" bestFit="1" customWidth="1"/>
    <col min="7449" max="7449" width="6.21875" style="186" customWidth="1"/>
    <col min="7450" max="7680" width="9" style="186"/>
    <col min="7681" max="7681" width="5.77734375" style="186" customWidth="1"/>
    <col min="7682" max="7682" width="7.77734375" style="186" customWidth="1"/>
    <col min="7683" max="7689" width="7.109375" style="186" customWidth="1"/>
    <col min="7690" max="7691" width="4.44140625" style="186" bestFit="1" customWidth="1"/>
    <col min="7692" max="7692" width="5.77734375" style="186" customWidth="1"/>
    <col min="7693" max="7693" width="5" style="186" bestFit="1" customWidth="1"/>
    <col min="7694" max="7694" width="7.44140625" style="186" bestFit="1" customWidth="1"/>
    <col min="7695" max="7695" width="8" style="186" customWidth="1"/>
    <col min="7696" max="7696" width="7.6640625" style="186" customWidth="1"/>
    <col min="7697" max="7697" width="6.44140625" style="186" bestFit="1" customWidth="1"/>
    <col min="7698" max="7698" width="3.44140625" style="186" bestFit="1" customWidth="1"/>
    <col min="7699" max="7699" width="2.77734375" style="186" customWidth="1"/>
    <col min="7700" max="7700" width="5.44140625" style="186" bestFit="1" customWidth="1"/>
    <col min="7701" max="7701" width="0" style="186" hidden="1" customWidth="1"/>
    <col min="7702" max="7703" width="5.44140625" style="186" bestFit="1" customWidth="1"/>
    <col min="7704" max="7704" width="6.44140625" style="186" bestFit="1" customWidth="1"/>
    <col min="7705" max="7705" width="6.21875" style="186" customWidth="1"/>
    <col min="7706" max="7936" width="9" style="186"/>
    <col min="7937" max="7937" width="5.77734375" style="186" customWidth="1"/>
    <col min="7938" max="7938" width="7.77734375" style="186" customWidth="1"/>
    <col min="7939" max="7945" width="7.109375" style="186" customWidth="1"/>
    <col min="7946" max="7947" width="4.44140625" style="186" bestFit="1" customWidth="1"/>
    <col min="7948" max="7948" width="5.77734375" style="186" customWidth="1"/>
    <col min="7949" max="7949" width="5" style="186" bestFit="1" customWidth="1"/>
    <col min="7950" max="7950" width="7.44140625" style="186" bestFit="1" customWidth="1"/>
    <col min="7951" max="7951" width="8" style="186" customWidth="1"/>
    <col min="7952" max="7952" width="7.6640625" style="186" customWidth="1"/>
    <col min="7953" max="7953" width="6.44140625" style="186" bestFit="1" customWidth="1"/>
    <col min="7954" max="7954" width="3.44140625" style="186" bestFit="1" customWidth="1"/>
    <col min="7955" max="7955" width="2.77734375" style="186" customWidth="1"/>
    <col min="7956" max="7956" width="5.44140625" style="186" bestFit="1" customWidth="1"/>
    <col min="7957" max="7957" width="0" style="186" hidden="1" customWidth="1"/>
    <col min="7958" max="7959" width="5.44140625" style="186" bestFit="1" customWidth="1"/>
    <col min="7960" max="7960" width="6.44140625" style="186" bestFit="1" customWidth="1"/>
    <col min="7961" max="7961" width="6.21875" style="186" customWidth="1"/>
    <col min="7962" max="8192" width="9" style="186"/>
    <col min="8193" max="8193" width="5.77734375" style="186" customWidth="1"/>
    <col min="8194" max="8194" width="7.77734375" style="186" customWidth="1"/>
    <col min="8195" max="8201" width="7.109375" style="186" customWidth="1"/>
    <col min="8202" max="8203" width="4.44140625" style="186" bestFit="1" customWidth="1"/>
    <col min="8204" max="8204" width="5.77734375" style="186" customWidth="1"/>
    <col min="8205" max="8205" width="5" style="186" bestFit="1" customWidth="1"/>
    <col min="8206" max="8206" width="7.44140625" style="186" bestFit="1" customWidth="1"/>
    <col min="8207" max="8207" width="8" style="186" customWidth="1"/>
    <col min="8208" max="8208" width="7.6640625" style="186" customWidth="1"/>
    <col min="8209" max="8209" width="6.44140625" style="186" bestFit="1" customWidth="1"/>
    <col min="8210" max="8210" width="3.44140625" style="186" bestFit="1" customWidth="1"/>
    <col min="8211" max="8211" width="2.77734375" style="186" customWidth="1"/>
    <col min="8212" max="8212" width="5.44140625" style="186" bestFit="1" customWidth="1"/>
    <col min="8213" max="8213" width="0" style="186" hidden="1" customWidth="1"/>
    <col min="8214" max="8215" width="5.44140625" style="186" bestFit="1" customWidth="1"/>
    <col min="8216" max="8216" width="6.44140625" style="186" bestFit="1" customWidth="1"/>
    <col min="8217" max="8217" width="6.21875" style="186" customWidth="1"/>
    <col min="8218" max="8448" width="9" style="186"/>
    <col min="8449" max="8449" width="5.77734375" style="186" customWidth="1"/>
    <col min="8450" max="8450" width="7.77734375" style="186" customWidth="1"/>
    <col min="8451" max="8457" width="7.109375" style="186" customWidth="1"/>
    <col min="8458" max="8459" width="4.44140625" style="186" bestFit="1" customWidth="1"/>
    <col min="8460" max="8460" width="5.77734375" style="186" customWidth="1"/>
    <col min="8461" max="8461" width="5" style="186" bestFit="1" customWidth="1"/>
    <col min="8462" max="8462" width="7.44140625" style="186" bestFit="1" customWidth="1"/>
    <col min="8463" max="8463" width="8" style="186" customWidth="1"/>
    <col min="8464" max="8464" width="7.6640625" style="186" customWidth="1"/>
    <col min="8465" max="8465" width="6.44140625" style="186" bestFit="1" customWidth="1"/>
    <col min="8466" max="8466" width="3.44140625" style="186" bestFit="1" customWidth="1"/>
    <col min="8467" max="8467" width="2.77734375" style="186" customWidth="1"/>
    <col min="8468" max="8468" width="5.44140625" style="186" bestFit="1" customWidth="1"/>
    <col min="8469" max="8469" width="0" style="186" hidden="1" customWidth="1"/>
    <col min="8470" max="8471" width="5.44140625" style="186" bestFit="1" customWidth="1"/>
    <col min="8472" max="8472" width="6.44140625" style="186" bestFit="1" customWidth="1"/>
    <col min="8473" max="8473" width="6.21875" style="186" customWidth="1"/>
    <col min="8474" max="8704" width="9" style="186"/>
    <col min="8705" max="8705" width="5.77734375" style="186" customWidth="1"/>
    <col min="8706" max="8706" width="7.77734375" style="186" customWidth="1"/>
    <col min="8707" max="8713" width="7.109375" style="186" customWidth="1"/>
    <col min="8714" max="8715" width="4.44140625" style="186" bestFit="1" customWidth="1"/>
    <col min="8716" max="8716" width="5.77734375" style="186" customWidth="1"/>
    <col min="8717" max="8717" width="5" style="186" bestFit="1" customWidth="1"/>
    <col min="8718" max="8718" width="7.44140625" style="186" bestFit="1" customWidth="1"/>
    <col min="8719" max="8719" width="8" style="186" customWidth="1"/>
    <col min="8720" max="8720" width="7.6640625" style="186" customWidth="1"/>
    <col min="8721" max="8721" width="6.44140625" style="186" bestFit="1" customWidth="1"/>
    <col min="8722" max="8722" width="3.44140625" style="186" bestFit="1" customWidth="1"/>
    <col min="8723" max="8723" width="2.77734375" style="186" customWidth="1"/>
    <col min="8724" max="8724" width="5.44140625" style="186" bestFit="1" customWidth="1"/>
    <col min="8725" max="8725" width="0" style="186" hidden="1" customWidth="1"/>
    <col min="8726" max="8727" width="5.44140625" style="186" bestFit="1" customWidth="1"/>
    <col min="8728" max="8728" width="6.44140625" style="186" bestFit="1" customWidth="1"/>
    <col min="8729" max="8729" width="6.21875" style="186" customWidth="1"/>
    <col min="8730" max="8960" width="9" style="186"/>
    <col min="8961" max="8961" width="5.77734375" style="186" customWidth="1"/>
    <col min="8962" max="8962" width="7.77734375" style="186" customWidth="1"/>
    <col min="8963" max="8969" width="7.109375" style="186" customWidth="1"/>
    <col min="8970" max="8971" width="4.44140625" style="186" bestFit="1" customWidth="1"/>
    <col min="8972" max="8972" width="5.77734375" style="186" customWidth="1"/>
    <col min="8973" max="8973" width="5" style="186" bestFit="1" customWidth="1"/>
    <col min="8974" max="8974" width="7.44140625" style="186" bestFit="1" customWidth="1"/>
    <col min="8975" max="8975" width="8" style="186" customWidth="1"/>
    <col min="8976" max="8976" width="7.6640625" style="186" customWidth="1"/>
    <col min="8977" max="8977" width="6.44140625" style="186" bestFit="1" customWidth="1"/>
    <col min="8978" max="8978" width="3.44140625" style="186" bestFit="1" customWidth="1"/>
    <col min="8979" max="8979" width="2.77734375" style="186" customWidth="1"/>
    <col min="8980" max="8980" width="5.44140625" style="186" bestFit="1" customWidth="1"/>
    <col min="8981" max="8981" width="0" style="186" hidden="1" customWidth="1"/>
    <col min="8982" max="8983" width="5.44140625" style="186" bestFit="1" customWidth="1"/>
    <col min="8984" max="8984" width="6.44140625" style="186" bestFit="1" customWidth="1"/>
    <col min="8985" max="8985" width="6.21875" style="186" customWidth="1"/>
    <col min="8986" max="9216" width="9" style="186"/>
    <col min="9217" max="9217" width="5.77734375" style="186" customWidth="1"/>
    <col min="9218" max="9218" width="7.77734375" style="186" customWidth="1"/>
    <col min="9219" max="9225" width="7.109375" style="186" customWidth="1"/>
    <col min="9226" max="9227" width="4.44140625" style="186" bestFit="1" customWidth="1"/>
    <col min="9228" max="9228" width="5.77734375" style="186" customWidth="1"/>
    <col min="9229" max="9229" width="5" style="186" bestFit="1" customWidth="1"/>
    <col min="9230" max="9230" width="7.44140625" style="186" bestFit="1" customWidth="1"/>
    <col min="9231" max="9231" width="8" style="186" customWidth="1"/>
    <col min="9232" max="9232" width="7.6640625" style="186" customWidth="1"/>
    <col min="9233" max="9233" width="6.44140625" style="186" bestFit="1" customWidth="1"/>
    <col min="9234" max="9234" width="3.44140625" style="186" bestFit="1" customWidth="1"/>
    <col min="9235" max="9235" width="2.77734375" style="186" customWidth="1"/>
    <col min="9236" max="9236" width="5.44140625" style="186" bestFit="1" customWidth="1"/>
    <col min="9237" max="9237" width="0" style="186" hidden="1" customWidth="1"/>
    <col min="9238" max="9239" width="5.44140625" style="186" bestFit="1" customWidth="1"/>
    <col min="9240" max="9240" width="6.44140625" style="186" bestFit="1" customWidth="1"/>
    <col min="9241" max="9241" width="6.21875" style="186" customWidth="1"/>
    <col min="9242" max="9472" width="9" style="186"/>
    <col min="9473" max="9473" width="5.77734375" style="186" customWidth="1"/>
    <col min="9474" max="9474" width="7.77734375" style="186" customWidth="1"/>
    <col min="9475" max="9481" width="7.109375" style="186" customWidth="1"/>
    <col min="9482" max="9483" width="4.44140625" style="186" bestFit="1" customWidth="1"/>
    <col min="9484" max="9484" width="5.77734375" style="186" customWidth="1"/>
    <col min="9485" max="9485" width="5" style="186" bestFit="1" customWidth="1"/>
    <col min="9486" max="9486" width="7.44140625" style="186" bestFit="1" customWidth="1"/>
    <col min="9487" max="9487" width="8" style="186" customWidth="1"/>
    <col min="9488" max="9488" width="7.6640625" style="186" customWidth="1"/>
    <col min="9489" max="9489" width="6.44140625" style="186" bestFit="1" customWidth="1"/>
    <col min="9490" max="9490" width="3.44140625" style="186" bestFit="1" customWidth="1"/>
    <col min="9491" max="9491" width="2.77734375" style="186" customWidth="1"/>
    <col min="9492" max="9492" width="5.44140625" style="186" bestFit="1" customWidth="1"/>
    <col min="9493" max="9493" width="0" style="186" hidden="1" customWidth="1"/>
    <col min="9494" max="9495" width="5.44140625" style="186" bestFit="1" customWidth="1"/>
    <col min="9496" max="9496" width="6.44140625" style="186" bestFit="1" customWidth="1"/>
    <col min="9497" max="9497" width="6.21875" style="186" customWidth="1"/>
    <col min="9498" max="9728" width="9" style="186"/>
    <col min="9729" max="9729" width="5.77734375" style="186" customWidth="1"/>
    <col min="9730" max="9730" width="7.77734375" style="186" customWidth="1"/>
    <col min="9731" max="9737" width="7.109375" style="186" customWidth="1"/>
    <col min="9738" max="9739" width="4.44140625" style="186" bestFit="1" customWidth="1"/>
    <col min="9740" max="9740" width="5.77734375" style="186" customWidth="1"/>
    <col min="9741" max="9741" width="5" style="186" bestFit="1" customWidth="1"/>
    <col min="9742" max="9742" width="7.44140625" style="186" bestFit="1" customWidth="1"/>
    <col min="9743" max="9743" width="8" style="186" customWidth="1"/>
    <col min="9744" max="9744" width="7.6640625" style="186" customWidth="1"/>
    <col min="9745" max="9745" width="6.44140625" style="186" bestFit="1" customWidth="1"/>
    <col min="9746" max="9746" width="3.44140625" style="186" bestFit="1" customWidth="1"/>
    <col min="9747" max="9747" width="2.77734375" style="186" customWidth="1"/>
    <col min="9748" max="9748" width="5.44140625" style="186" bestFit="1" customWidth="1"/>
    <col min="9749" max="9749" width="0" style="186" hidden="1" customWidth="1"/>
    <col min="9750" max="9751" width="5.44140625" style="186" bestFit="1" customWidth="1"/>
    <col min="9752" max="9752" width="6.44140625" style="186" bestFit="1" customWidth="1"/>
    <col min="9753" max="9753" width="6.21875" style="186" customWidth="1"/>
    <col min="9754" max="9984" width="9" style="186"/>
    <col min="9985" max="9985" width="5.77734375" style="186" customWidth="1"/>
    <col min="9986" max="9986" width="7.77734375" style="186" customWidth="1"/>
    <col min="9987" max="9993" width="7.109375" style="186" customWidth="1"/>
    <col min="9994" max="9995" width="4.44140625" style="186" bestFit="1" customWidth="1"/>
    <col min="9996" max="9996" width="5.77734375" style="186" customWidth="1"/>
    <col min="9997" max="9997" width="5" style="186" bestFit="1" customWidth="1"/>
    <col min="9998" max="9998" width="7.44140625" style="186" bestFit="1" customWidth="1"/>
    <col min="9999" max="9999" width="8" style="186" customWidth="1"/>
    <col min="10000" max="10000" width="7.6640625" style="186" customWidth="1"/>
    <col min="10001" max="10001" width="6.44140625" style="186" bestFit="1" customWidth="1"/>
    <col min="10002" max="10002" width="3.44140625" style="186" bestFit="1" customWidth="1"/>
    <col min="10003" max="10003" width="2.77734375" style="186" customWidth="1"/>
    <col min="10004" max="10004" width="5.44140625" style="186" bestFit="1" customWidth="1"/>
    <col min="10005" max="10005" width="0" style="186" hidden="1" customWidth="1"/>
    <col min="10006" max="10007" width="5.44140625" style="186" bestFit="1" customWidth="1"/>
    <col min="10008" max="10008" width="6.44140625" style="186" bestFit="1" customWidth="1"/>
    <col min="10009" max="10009" width="6.21875" style="186" customWidth="1"/>
    <col min="10010" max="10240" width="9" style="186"/>
    <col min="10241" max="10241" width="5.77734375" style="186" customWidth="1"/>
    <col min="10242" max="10242" width="7.77734375" style="186" customWidth="1"/>
    <col min="10243" max="10249" width="7.109375" style="186" customWidth="1"/>
    <col min="10250" max="10251" width="4.44140625" style="186" bestFit="1" customWidth="1"/>
    <col min="10252" max="10252" width="5.77734375" style="186" customWidth="1"/>
    <col min="10253" max="10253" width="5" style="186" bestFit="1" customWidth="1"/>
    <col min="10254" max="10254" width="7.44140625" style="186" bestFit="1" customWidth="1"/>
    <col min="10255" max="10255" width="8" style="186" customWidth="1"/>
    <col min="10256" max="10256" width="7.6640625" style="186" customWidth="1"/>
    <col min="10257" max="10257" width="6.44140625" style="186" bestFit="1" customWidth="1"/>
    <col min="10258" max="10258" width="3.44140625" style="186" bestFit="1" customWidth="1"/>
    <col min="10259" max="10259" width="2.77734375" style="186" customWidth="1"/>
    <col min="10260" max="10260" width="5.44140625" style="186" bestFit="1" customWidth="1"/>
    <col min="10261" max="10261" width="0" style="186" hidden="1" customWidth="1"/>
    <col min="10262" max="10263" width="5.44140625" style="186" bestFit="1" customWidth="1"/>
    <col min="10264" max="10264" width="6.44140625" style="186" bestFit="1" customWidth="1"/>
    <col min="10265" max="10265" width="6.21875" style="186" customWidth="1"/>
    <col min="10266" max="10496" width="9" style="186"/>
    <col min="10497" max="10497" width="5.77734375" style="186" customWidth="1"/>
    <col min="10498" max="10498" width="7.77734375" style="186" customWidth="1"/>
    <col min="10499" max="10505" width="7.109375" style="186" customWidth="1"/>
    <col min="10506" max="10507" width="4.44140625" style="186" bestFit="1" customWidth="1"/>
    <col min="10508" max="10508" width="5.77734375" style="186" customWidth="1"/>
    <col min="10509" max="10509" width="5" style="186" bestFit="1" customWidth="1"/>
    <col min="10510" max="10510" width="7.44140625" style="186" bestFit="1" customWidth="1"/>
    <col min="10511" max="10511" width="8" style="186" customWidth="1"/>
    <col min="10512" max="10512" width="7.6640625" style="186" customWidth="1"/>
    <col min="10513" max="10513" width="6.44140625" style="186" bestFit="1" customWidth="1"/>
    <col min="10514" max="10514" width="3.44140625" style="186" bestFit="1" customWidth="1"/>
    <col min="10515" max="10515" width="2.77734375" style="186" customWidth="1"/>
    <col min="10516" max="10516" width="5.44140625" style="186" bestFit="1" customWidth="1"/>
    <col min="10517" max="10517" width="0" style="186" hidden="1" customWidth="1"/>
    <col min="10518" max="10519" width="5.44140625" style="186" bestFit="1" customWidth="1"/>
    <col min="10520" max="10520" width="6.44140625" style="186" bestFit="1" customWidth="1"/>
    <col min="10521" max="10521" width="6.21875" style="186" customWidth="1"/>
    <col min="10522" max="10752" width="9" style="186"/>
    <col min="10753" max="10753" width="5.77734375" style="186" customWidth="1"/>
    <col min="10754" max="10754" width="7.77734375" style="186" customWidth="1"/>
    <col min="10755" max="10761" width="7.109375" style="186" customWidth="1"/>
    <col min="10762" max="10763" width="4.44140625" style="186" bestFit="1" customWidth="1"/>
    <col min="10764" max="10764" width="5.77734375" style="186" customWidth="1"/>
    <col min="10765" max="10765" width="5" style="186" bestFit="1" customWidth="1"/>
    <col min="10766" max="10766" width="7.44140625" style="186" bestFit="1" customWidth="1"/>
    <col min="10767" max="10767" width="8" style="186" customWidth="1"/>
    <col min="10768" max="10768" width="7.6640625" style="186" customWidth="1"/>
    <col min="10769" max="10769" width="6.44140625" style="186" bestFit="1" customWidth="1"/>
    <col min="10770" max="10770" width="3.44140625" style="186" bestFit="1" customWidth="1"/>
    <col min="10771" max="10771" width="2.77734375" style="186" customWidth="1"/>
    <col min="10772" max="10772" width="5.44140625" style="186" bestFit="1" customWidth="1"/>
    <col min="10773" max="10773" width="0" style="186" hidden="1" customWidth="1"/>
    <col min="10774" max="10775" width="5.44140625" style="186" bestFit="1" customWidth="1"/>
    <col min="10776" max="10776" width="6.44140625" style="186" bestFit="1" customWidth="1"/>
    <col min="10777" max="10777" width="6.21875" style="186" customWidth="1"/>
    <col min="10778" max="11008" width="9" style="186"/>
    <col min="11009" max="11009" width="5.77734375" style="186" customWidth="1"/>
    <col min="11010" max="11010" width="7.77734375" style="186" customWidth="1"/>
    <col min="11011" max="11017" width="7.109375" style="186" customWidth="1"/>
    <col min="11018" max="11019" width="4.44140625" style="186" bestFit="1" customWidth="1"/>
    <col min="11020" max="11020" width="5.77734375" style="186" customWidth="1"/>
    <col min="11021" max="11021" width="5" style="186" bestFit="1" customWidth="1"/>
    <col min="11022" max="11022" width="7.44140625" style="186" bestFit="1" customWidth="1"/>
    <col min="11023" max="11023" width="8" style="186" customWidth="1"/>
    <col min="11024" max="11024" width="7.6640625" style="186" customWidth="1"/>
    <col min="11025" max="11025" width="6.44140625" style="186" bestFit="1" customWidth="1"/>
    <col min="11026" max="11026" width="3.44140625" style="186" bestFit="1" customWidth="1"/>
    <col min="11027" max="11027" width="2.77734375" style="186" customWidth="1"/>
    <col min="11028" max="11028" width="5.44140625" style="186" bestFit="1" customWidth="1"/>
    <col min="11029" max="11029" width="0" style="186" hidden="1" customWidth="1"/>
    <col min="11030" max="11031" width="5.44140625" style="186" bestFit="1" customWidth="1"/>
    <col min="11032" max="11032" width="6.44140625" style="186" bestFit="1" customWidth="1"/>
    <col min="11033" max="11033" width="6.21875" style="186" customWidth="1"/>
    <col min="11034" max="11264" width="9" style="186"/>
    <col min="11265" max="11265" width="5.77734375" style="186" customWidth="1"/>
    <col min="11266" max="11266" width="7.77734375" style="186" customWidth="1"/>
    <col min="11267" max="11273" width="7.109375" style="186" customWidth="1"/>
    <col min="11274" max="11275" width="4.44140625" style="186" bestFit="1" customWidth="1"/>
    <col min="11276" max="11276" width="5.77734375" style="186" customWidth="1"/>
    <col min="11277" max="11277" width="5" style="186" bestFit="1" customWidth="1"/>
    <col min="11278" max="11278" width="7.44140625" style="186" bestFit="1" customWidth="1"/>
    <col min="11279" max="11279" width="8" style="186" customWidth="1"/>
    <col min="11280" max="11280" width="7.6640625" style="186" customWidth="1"/>
    <col min="11281" max="11281" width="6.44140625" style="186" bestFit="1" customWidth="1"/>
    <col min="11282" max="11282" width="3.44140625" style="186" bestFit="1" customWidth="1"/>
    <col min="11283" max="11283" width="2.77734375" style="186" customWidth="1"/>
    <col min="11284" max="11284" width="5.44140625" style="186" bestFit="1" customWidth="1"/>
    <col min="11285" max="11285" width="0" style="186" hidden="1" customWidth="1"/>
    <col min="11286" max="11287" width="5.44140625" style="186" bestFit="1" customWidth="1"/>
    <col min="11288" max="11288" width="6.44140625" style="186" bestFit="1" customWidth="1"/>
    <col min="11289" max="11289" width="6.21875" style="186" customWidth="1"/>
    <col min="11290" max="11520" width="9" style="186"/>
    <col min="11521" max="11521" width="5.77734375" style="186" customWidth="1"/>
    <col min="11522" max="11522" width="7.77734375" style="186" customWidth="1"/>
    <col min="11523" max="11529" width="7.109375" style="186" customWidth="1"/>
    <col min="11530" max="11531" width="4.44140625" style="186" bestFit="1" customWidth="1"/>
    <col min="11532" max="11532" width="5.77734375" style="186" customWidth="1"/>
    <col min="11533" max="11533" width="5" style="186" bestFit="1" customWidth="1"/>
    <col min="11534" max="11534" width="7.44140625" style="186" bestFit="1" customWidth="1"/>
    <col min="11535" max="11535" width="8" style="186" customWidth="1"/>
    <col min="11536" max="11536" width="7.6640625" style="186" customWidth="1"/>
    <col min="11537" max="11537" width="6.44140625" style="186" bestFit="1" customWidth="1"/>
    <col min="11538" max="11538" width="3.44140625" style="186" bestFit="1" customWidth="1"/>
    <col min="11539" max="11539" width="2.77734375" style="186" customWidth="1"/>
    <col min="11540" max="11540" width="5.44140625" style="186" bestFit="1" customWidth="1"/>
    <col min="11541" max="11541" width="0" style="186" hidden="1" customWidth="1"/>
    <col min="11542" max="11543" width="5.44140625" style="186" bestFit="1" customWidth="1"/>
    <col min="11544" max="11544" width="6.44140625" style="186" bestFit="1" customWidth="1"/>
    <col min="11545" max="11545" width="6.21875" style="186" customWidth="1"/>
    <col min="11546" max="11776" width="9" style="186"/>
    <col min="11777" max="11777" width="5.77734375" style="186" customWidth="1"/>
    <col min="11778" max="11778" width="7.77734375" style="186" customWidth="1"/>
    <col min="11779" max="11785" width="7.109375" style="186" customWidth="1"/>
    <col min="11786" max="11787" width="4.44140625" style="186" bestFit="1" customWidth="1"/>
    <col min="11788" max="11788" width="5.77734375" style="186" customWidth="1"/>
    <col min="11789" max="11789" width="5" style="186" bestFit="1" customWidth="1"/>
    <col min="11790" max="11790" width="7.44140625" style="186" bestFit="1" customWidth="1"/>
    <col min="11791" max="11791" width="8" style="186" customWidth="1"/>
    <col min="11792" max="11792" width="7.6640625" style="186" customWidth="1"/>
    <col min="11793" max="11793" width="6.44140625" style="186" bestFit="1" customWidth="1"/>
    <col min="11794" max="11794" width="3.44140625" style="186" bestFit="1" customWidth="1"/>
    <col min="11795" max="11795" width="2.77734375" style="186" customWidth="1"/>
    <col min="11796" max="11796" width="5.44140625" style="186" bestFit="1" customWidth="1"/>
    <col min="11797" max="11797" width="0" style="186" hidden="1" customWidth="1"/>
    <col min="11798" max="11799" width="5.44140625" style="186" bestFit="1" customWidth="1"/>
    <col min="11800" max="11800" width="6.44140625" style="186" bestFit="1" customWidth="1"/>
    <col min="11801" max="11801" width="6.21875" style="186" customWidth="1"/>
    <col min="11802" max="12032" width="9" style="186"/>
    <col min="12033" max="12033" width="5.77734375" style="186" customWidth="1"/>
    <col min="12034" max="12034" width="7.77734375" style="186" customWidth="1"/>
    <col min="12035" max="12041" width="7.109375" style="186" customWidth="1"/>
    <col min="12042" max="12043" width="4.44140625" style="186" bestFit="1" customWidth="1"/>
    <col min="12044" max="12044" width="5.77734375" style="186" customWidth="1"/>
    <col min="12045" max="12045" width="5" style="186" bestFit="1" customWidth="1"/>
    <col min="12046" max="12046" width="7.44140625" style="186" bestFit="1" customWidth="1"/>
    <col min="12047" max="12047" width="8" style="186" customWidth="1"/>
    <col min="12048" max="12048" width="7.6640625" style="186" customWidth="1"/>
    <col min="12049" max="12049" width="6.44140625" style="186" bestFit="1" customWidth="1"/>
    <col min="12050" max="12050" width="3.44140625" style="186" bestFit="1" customWidth="1"/>
    <col min="12051" max="12051" width="2.77734375" style="186" customWidth="1"/>
    <col min="12052" max="12052" width="5.44140625" style="186" bestFit="1" customWidth="1"/>
    <col min="12053" max="12053" width="0" style="186" hidden="1" customWidth="1"/>
    <col min="12054" max="12055" width="5.44140625" style="186" bestFit="1" customWidth="1"/>
    <col min="12056" max="12056" width="6.44140625" style="186" bestFit="1" customWidth="1"/>
    <col min="12057" max="12057" width="6.21875" style="186" customWidth="1"/>
    <col min="12058" max="12288" width="9" style="186"/>
    <col min="12289" max="12289" width="5.77734375" style="186" customWidth="1"/>
    <col min="12290" max="12290" width="7.77734375" style="186" customWidth="1"/>
    <col min="12291" max="12297" width="7.109375" style="186" customWidth="1"/>
    <col min="12298" max="12299" width="4.44140625" style="186" bestFit="1" customWidth="1"/>
    <col min="12300" max="12300" width="5.77734375" style="186" customWidth="1"/>
    <col min="12301" max="12301" width="5" style="186" bestFit="1" customWidth="1"/>
    <col min="12302" max="12302" width="7.44140625" style="186" bestFit="1" customWidth="1"/>
    <col min="12303" max="12303" width="8" style="186" customWidth="1"/>
    <col min="12304" max="12304" width="7.6640625" style="186" customWidth="1"/>
    <col min="12305" max="12305" width="6.44140625" style="186" bestFit="1" customWidth="1"/>
    <col min="12306" max="12306" width="3.44140625" style="186" bestFit="1" customWidth="1"/>
    <col min="12307" max="12307" width="2.77734375" style="186" customWidth="1"/>
    <col min="12308" max="12308" width="5.44140625" style="186" bestFit="1" customWidth="1"/>
    <col min="12309" max="12309" width="0" style="186" hidden="1" customWidth="1"/>
    <col min="12310" max="12311" width="5.44140625" style="186" bestFit="1" customWidth="1"/>
    <col min="12312" max="12312" width="6.44140625" style="186" bestFit="1" customWidth="1"/>
    <col min="12313" max="12313" width="6.21875" style="186" customWidth="1"/>
    <col min="12314" max="12544" width="9" style="186"/>
    <col min="12545" max="12545" width="5.77734375" style="186" customWidth="1"/>
    <col min="12546" max="12546" width="7.77734375" style="186" customWidth="1"/>
    <col min="12547" max="12553" width="7.109375" style="186" customWidth="1"/>
    <col min="12554" max="12555" width="4.44140625" style="186" bestFit="1" customWidth="1"/>
    <col min="12556" max="12556" width="5.77734375" style="186" customWidth="1"/>
    <col min="12557" max="12557" width="5" style="186" bestFit="1" customWidth="1"/>
    <col min="12558" max="12558" width="7.44140625" style="186" bestFit="1" customWidth="1"/>
    <col min="12559" max="12559" width="8" style="186" customWidth="1"/>
    <col min="12560" max="12560" width="7.6640625" style="186" customWidth="1"/>
    <col min="12561" max="12561" width="6.44140625" style="186" bestFit="1" customWidth="1"/>
    <col min="12562" max="12562" width="3.44140625" style="186" bestFit="1" customWidth="1"/>
    <col min="12563" max="12563" width="2.77734375" style="186" customWidth="1"/>
    <col min="12564" max="12564" width="5.44140625" style="186" bestFit="1" customWidth="1"/>
    <col min="12565" max="12565" width="0" style="186" hidden="1" customWidth="1"/>
    <col min="12566" max="12567" width="5.44140625" style="186" bestFit="1" customWidth="1"/>
    <col min="12568" max="12568" width="6.44140625" style="186" bestFit="1" customWidth="1"/>
    <col min="12569" max="12569" width="6.21875" style="186" customWidth="1"/>
    <col min="12570" max="12800" width="9" style="186"/>
    <col min="12801" max="12801" width="5.77734375" style="186" customWidth="1"/>
    <col min="12802" max="12802" width="7.77734375" style="186" customWidth="1"/>
    <col min="12803" max="12809" width="7.109375" style="186" customWidth="1"/>
    <col min="12810" max="12811" width="4.44140625" style="186" bestFit="1" customWidth="1"/>
    <col min="12812" max="12812" width="5.77734375" style="186" customWidth="1"/>
    <col min="12813" max="12813" width="5" style="186" bestFit="1" customWidth="1"/>
    <col min="12814" max="12814" width="7.44140625" style="186" bestFit="1" customWidth="1"/>
    <col min="12815" max="12815" width="8" style="186" customWidth="1"/>
    <col min="12816" max="12816" width="7.6640625" style="186" customWidth="1"/>
    <col min="12817" max="12817" width="6.44140625" style="186" bestFit="1" customWidth="1"/>
    <col min="12818" max="12818" width="3.44140625" style="186" bestFit="1" customWidth="1"/>
    <col min="12819" max="12819" width="2.77734375" style="186" customWidth="1"/>
    <col min="12820" max="12820" width="5.44140625" style="186" bestFit="1" customWidth="1"/>
    <col min="12821" max="12821" width="0" style="186" hidden="1" customWidth="1"/>
    <col min="12822" max="12823" width="5.44140625" style="186" bestFit="1" customWidth="1"/>
    <col min="12824" max="12824" width="6.44140625" style="186" bestFit="1" customWidth="1"/>
    <col min="12825" max="12825" width="6.21875" style="186" customWidth="1"/>
    <col min="12826" max="13056" width="9" style="186"/>
    <col min="13057" max="13057" width="5.77734375" style="186" customWidth="1"/>
    <col min="13058" max="13058" width="7.77734375" style="186" customWidth="1"/>
    <col min="13059" max="13065" width="7.109375" style="186" customWidth="1"/>
    <col min="13066" max="13067" width="4.44140625" style="186" bestFit="1" customWidth="1"/>
    <col min="13068" max="13068" width="5.77734375" style="186" customWidth="1"/>
    <col min="13069" max="13069" width="5" style="186" bestFit="1" customWidth="1"/>
    <col min="13070" max="13070" width="7.44140625" style="186" bestFit="1" customWidth="1"/>
    <col min="13071" max="13071" width="8" style="186" customWidth="1"/>
    <col min="13072" max="13072" width="7.6640625" style="186" customWidth="1"/>
    <col min="13073" max="13073" width="6.44140625" style="186" bestFit="1" customWidth="1"/>
    <col min="13074" max="13074" width="3.44140625" style="186" bestFit="1" customWidth="1"/>
    <col min="13075" max="13075" width="2.77734375" style="186" customWidth="1"/>
    <col min="13076" max="13076" width="5.44140625" style="186" bestFit="1" customWidth="1"/>
    <col min="13077" max="13077" width="0" style="186" hidden="1" customWidth="1"/>
    <col min="13078" max="13079" width="5.44140625" style="186" bestFit="1" customWidth="1"/>
    <col min="13080" max="13080" width="6.44140625" style="186" bestFit="1" customWidth="1"/>
    <col min="13081" max="13081" width="6.21875" style="186" customWidth="1"/>
    <col min="13082" max="13312" width="9" style="186"/>
    <col min="13313" max="13313" width="5.77734375" style="186" customWidth="1"/>
    <col min="13314" max="13314" width="7.77734375" style="186" customWidth="1"/>
    <col min="13315" max="13321" width="7.109375" style="186" customWidth="1"/>
    <col min="13322" max="13323" width="4.44140625" style="186" bestFit="1" customWidth="1"/>
    <col min="13324" max="13324" width="5.77734375" style="186" customWidth="1"/>
    <col min="13325" max="13325" width="5" style="186" bestFit="1" customWidth="1"/>
    <col min="13326" max="13326" width="7.44140625" style="186" bestFit="1" customWidth="1"/>
    <col min="13327" max="13327" width="8" style="186" customWidth="1"/>
    <col min="13328" max="13328" width="7.6640625" style="186" customWidth="1"/>
    <col min="13329" max="13329" width="6.44140625" style="186" bestFit="1" customWidth="1"/>
    <col min="13330" max="13330" width="3.44140625" style="186" bestFit="1" customWidth="1"/>
    <col min="13331" max="13331" width="2.77734375" style="186" customWidth="1"/>
    <col min="13332" max="13332" width="5.44140625" style="186" bestFit="1" customWidth="1"/>
    <col min="13333" max="13333" width="0" style="186" hidden="1" customWidth="1"/>
    <col min="13334" max="13335" width="5.44140625" style="186" bestFit="1" customWidth="1"/>
    <col min="13336" max="13336" width="6.44140625" style="186" bestFit="1" customWidth="1"/>
    <col min="13337" max="13337" width="6.21875" style="186" customWidth="1"/>
    <col min="13338" max="13568" width="9" style="186"/>
    <col min="13569" max="13569" width="5.77734375" style="186" customWidth="1"/>
    <col min="13570" max="13570" width="7.77734375" style="186" customWidth="1"/>
    <col min="13571" max="13577" width="7.109375" style="186" customWidth="1"/>
    <col min="13578" max="13579" width="4.44140625" style="186" bestFit="1" customWidth="1"/>
    <col min="13580" max="13580" width="5.77734375" style="186" customWidth="1"/>
    <col min="13581" max="13581" width="5" style="186" bestFit="1" customWidth="1"/>
    <col min="13582" max="13582" width="7.44140625" style="186" bestFit="1" customWidth="1"/>
    <col min="13583" max="13583" width="8" style="186" customWidth="1"/>
    <col min="13584" max="13584" width="7.6640625" style="186" customWidth="1"/>
    <col min="13585" max="13585" width="6.44140625" style="186" bestFit="1" customWidth="1"/>
    <col min="13586" max="13586" width="3.44140625" style="186" bestFit="1" customWidth="1"/>
    <col min="13587" max="13587" width="2.77734375" style="186" customWidth="1"/>
    <col min="13588" max="13588" width="5.44140625" style="186" bestFit="1" customWidth="1"/>
    <col min="13589" max="13589" width="0" style="186" hidden="1" customWidth="1"/>
    <col min="13590" max="13591" width="5.44140625" style="186" bestFit="1" customWidth="1"/>
    <col min="13592" max="13592" width="6.44140625" style="186" bestFit="1" customWidth="1"/>
    <col min="13593" max="13593" width="6.21875" style="186" customWidth="1"/>
    <col min="13594" max="13824" width="9" style="186"/>
    <col min="13825" max="13825" width="5.77734375" style="186" customWidth="1"/>
    <col min="13826" max="13826" width="7.77734375" style="186" customWidth="1"/>
    <col min="13827" max="13833" width="7.109375" style="186" customWidth="1"/>
    <col min="13834" max="13835" width="4.44140625" style="186" bestFit="1" customWidth="1"/>
    <col min="13836" max="13836" width="5.77734375" style="186" customWidth="1"/>
    <col min="13837" max="13837" width="5" style="186" bestFit="1" customWidth="1"/>
    <col min="13838" max="13838" width="7.44140625" style="186" bestFit="1" customWidth="1"/>
    <col min="13839" max="13839" width="8" style="186" customWidth="1"/>
    <col min="13840" max="13840" width="7.6640625" style="186" customWidth="1"/>
    <col min="13841" max="13841" width="6.44140625" style="186" bestFit="1" customWidth="1"/>
    <col min="13842" max="13842" width="3.44140625" style="186" bestFit="1" customWidth="1"/>
    <col min="13843" max="13843" width="2.77734375" style="186" customWidth="1"/>
    <col min="13844" max="13844" width="5.44140625" style="186" bestFit="1" customWidth="1"/>
    <col min="13845" max="13845" width="0" style="186" hidden="1" customWidth="1"/>
    <col min="13846" max="13847" width="5.44140625" style="186" bestFit="1" customWidth="1"/>
    <col min="13848" max="13848" width="6.44140625" style="186" bestFit="1" customWidth="1"/>
    <col min="13849" max="13849" width="6.21875" style="186" customWidth="1"/>
    <col min="13850" max="14080" width="9" style="186"/>
    <col min="14081" max="14081" width="5.77734375" style="186" customWidth="1"/>
    <col min="14082" max="14082" width="7.77734375" style="186" customWidth="1"/>
    <col min="14083" max="14089" width="7.109375" style="186" customWidth="1"/>
    <col min="14090" max="14091" width="4.44140625" style="186" bestFit="1" customWidth="1"/>
    <col min="14092" max="14092" width="5.77734375" style="186" customWidth="1"/>
    <col min="14093" max="14093" width="5" style="186" bestFit="1" customWidth="1"/>
    <col min="14094" max="14094" width="7.44140625" style="186" bestFit="1" customWidth="1"/>
    <col min="14095" max="14095" width="8" style="186" customWidth="1"/>
    <col min="14096" max="14096" width="7.6640625" style="186" customWidth="1"/>
    <col min="14097" max="14097" width="6.44140625" style="186" bestFit="1" customWidth="1"/>
    <col min="14098" max="14098" width="3.44140625" style="186" bestFit="1" customWidth="1"/>
    <col min="14099" max="14099" width="2.77734375" style="186" customWidth="1"/>
    <col min="14100" max="14100" width="5.44140625" style="186" bestFit="1" customWidth="1"/>
    <col min="14101" max="14101" width="0" style="186" hidden="1" customWidth="1"/>
    <col min="14102" max="14103" width="5.44140625" style="186" bestFit="1" customWidth="1"/>
    <col min="14104" max="14104" width="6.44140625" style="186" bestFit="1" customWidth="1"/>
    <col min="14105" max="14105" width="6.21875" style="186" customWidth="1"/>
    <col min="14106" max="14336" width="9" style="186"/>
    <col min="14337" max="14337" width="5.77734375" style="186" customWidth="1"/>
    <col min="14338" max="14338" width="7.77734375" style="186" customWidth="1"/>
    <col min="14339" max="14345" width="7.109375" style="186" customWidth="1"/>
    <col min="14346" max="14347" width="4.44140625" style="186" bestFit="1" customWidth="1"/>
    <col min="14348" max="14348" width="5.77734375" style="186" customWidth="1"/>
    <col min="14349" max="14349" width="5" style="186" bestFit="1" customWidth="1"/>
    <col min="14350" max="14350" width="7.44140625" style="186" bestFit="1" customWidth="1"/>
    <col min="14351" max="14351" width="8" style="186" customWidth="1"/>
    <col min="14352" max="14352" width="7.6640625" style="186" customWidth="1"/>
    <col min="14353" max="14353" width="6.44140625" style="186" bestFit="1" customWidth="1"/>
    <col min="14354" max="14354" width="3.44140625" style="186" bestFit="1" customWidth="1"/>
    <col min="14355" max="14355" width="2.77734375" style="186" customWidth="1"/>
    <col min="14356" max="14356" width="5.44140625" style="186" bestFit="1" customWidth="1"/>
    <col min="14357" max="14357" width="0" style="186" hidden="1" customWidth="1"/>
    <col min="14358" max="14359" width="5.44140625" style="186" bestFit="1" customWidth="1"/>
    <col min="14360" max="14360" width="6.44140625" style="186" bestFit="1" customWidth="1"/>
    <col min="14361" max="14361" width="6.21875" style="186" customWidth="1"/>
    <col min="14362" max="14592" width="9" style="186"/>
    <col min="14593" max="14593" width="5.77734375" style="186" customWidth="1"/>
    <col min="14594" max="14594" width="7.77734375" style="186" customWidth="1"/>
    <col min="14595" max="14601" width="7.109375" style="186" customWidth="1"/>
    <col min="14602" max="14603" width="4.44140625" style="186" bestFit="1" customWidth="1"/>
    <col min="14604" max="14604" width="5.77734375" style="186" customWidth="1"/>
    <col min="14605" max="14605" width="5" style="186" bestFit="1" customWidth="1"/>
    <col min="14606" max="14606" width="7.44140625" style="186" bestFit="1" customWidth="1"/>
    <col min="14607" max="14607" width="8" style="186" customWidth="1"/>
    <col min="14608" max="14608" width="7.6640625" style="186" customWidth="1"/>
    <col min="14609" max="14609" width="6.44140625" style="186" bestFit="1" customWidth="1"/>
    <col min="14610" max="14610" width="3.44140625" style="186" bestFit="1" customWidth="1"/>
    <col min="14611" max="14611" width="2.77734375" style="186" customWidth="1"/>
    <col min="14612" max="14612" width="5.44140625" style="186" bestFit="1" customWidth="1"/>
    <col min="14613" max="14613" width="0" style="186" hidden="1" customWidth="1"/>
    <col min="14614" max="14615" width="5.44140625" style="186" bestFit="1" customWidth="1"/>
    <col min="14616" max="14616" width="6.44140625" style="186" bestFit="1" customWidth="1"/>
    <col min="14617" max="14617" width="6.21875" style="186" customWidth="1"/>
    <col min="14618" max="14848" width="9" style="186"/>
    <col min="14849" max="14849" width="5.77734375" style="186" customWidth="1"/>
    <col min="14850" max="14850" width="7.77734375" style="186" customWidth="1"/>
    <col min="14851" max="14857" width="7.109375" style="186" customWidth="1"/>
    <col min="14858" max="14859" width="4.44140625" style="186" bestFit="1" customWidth="1"/>
    <col min="14860" max="14860" width="5.77734375" style="186" customWidth="1"/>
    <col min="14861" max="14861" width="5" style="186" bestFit="1" customWidth="1"/>
    <col min="14862" max="14862" width="7.44140625" style="186" bestFit="1" customWidth="1"/>
    <col min="14863" max="14863" width="8" style="186" customWidth="1"/>
    <col min="14864" max="14864" width="7.6640625" style="186" customWidth="1"/>
    <col min="14865" max="14865" width="6.44140625" style="186" bestFit="1" customWidth="1"/>
    <col min="14866" max="14866" width="3.44140625" style="186" bestFit="1" customWidth="1"/>
    <col min="14867" max="14867" width="2.77734375" style="186" customWidth="1"/>
    <col min="14868" max="14868" width="5.44140625" style="186" bestFit="1" customWidth="1"/>
    <col min="14869" max="14869" width="0" style="186" hidden="1" customWidth="1"/>
    <col min="14870" max="14871" width="5.44140625" style="186" bestFit="1" customWidth="1"/>
    <col min="14872" max="14872" width="6.44140625" style="186" bestFit="1" customWidth="1"/>
    <col min="14873" max="14873" width="6.21875" style="186" customWidth="1"/>
    <col min="14874" max="15104" width="9" style="186"/>
    <col min="15105" max="15105" width="5.77734375" style="186" customWidth="1"/>
    <col min="15106" max="15106" width="7.77734375" style="186" customWidth="1"/>
    <col min="15107" max="15113" width="7.109375" style="186" customWidth="1"/>
    <col min="15114" max="15115" width="4.44140625" style="186" bestFit="1" customWidth="1"/>
    <col min="15116" max="15116" width="5.77734375" style="186" customWidth="1"/>
    <col min="15117" max="15117" width="5" style="186" bestFit="1" customWidth="1"/>
    <col min="15118" max="15118" width="7.44140625" style="186" bestFit="1" customWidth="1"/>
    <col min="15119" max="15119" width="8" style="186" customWidth="1"/>
    <col min="15120" max="15120" width="7.6640625" style="186" customWidth="1"/>
    <col min="15121" max="15121" width="6.44140625" style="186" bestFit="1" customWidth="1"/>
    <col min="15122" max="15122" width="3.44140625" style="186" bestFit="1" customWidth="1"/>
    <col min="15123" max="15123" width="2.77734375" style="186" customWidth="1"/>
    <col min="15124" max="15124" width="5.44140625" style="186" bestFit="1" customWidth="1"/>
    <col min="15125" max="15125" width="0" style="186" hidden="1" customWidth="1"/>
    <col min="15126" max="15127" width="5.44140625" style="186" bestFit="1" customWidth="1"/>
    <col min="15128" max="15128" width="6.44140625" style="186" bestFit="1" customWidth="1"/>
    <col min="15129" max="15129" width="6.21875" style="186" customWidth="1"/>
    <col min="15130" max="15360" width="9" style="186"/>
    <col min="15361" max="15361" width="5.77734375" style="186" customWidth="1"/>
    <col min="15362" max="15362" width="7.77734375" style="186" customWidth="1"/>
    <col min="15363" max="15369" width="7.109375" style="186" customWidth="1"/>
    <col min="15370" max="15371" width="4.44140625" style="186" bestFit="1" customWidth="1"/>
    <col min="15372" max="15372" width="5.77734375" style="186" customWidth="1"/>
    <col min="15373" max="15373" width="5" style="186" bestFit="1" customWidth="1"/>
    <col min="15374" max="15374" width="7.44140625" style="186" bestFit="1" customWidth="1"/>
    <col min="15375" max="15375" width="8" style="186" customWidth="1"/>
    <col min="15376" max="15376" width="7.6640625" style="186" customWidth="1"/>
    <col min="15377" max="15377" width="6.44140625" style="186" bestFit="1" customWidth="1"/>
    <col min="15378" max="15378" width="3.44140625" style="186" bestFit="1" customWidth="1"/>
    <col min="15379" max="15379" width="2.77734375" style="186" customWidth="1"/>
    <col min="15380" max="15380" width="5.44140625" style="186" bestFit="1" customWidth="1"/>
    <col min="15381" max="15381" width="0" style="186" hidden="1" customWidth="1"/>
    <col min="15382" max="15383" width="5.44140625" style="186" bestFit="1" customWidth="1"/>
    <col min="15384" max="15384" width="6.44140625" style="186" bestFit="1" customWidth="1"/>
    <col min="15385" max="15385" width="6.21875" style="186" customWidth="1"/>
    <col min="15386" max="15616" width="9" style="186"/>
    <col min="15617" max="15617" width="5.77734375" style="186" customWidth="1"/>
    <col min="15618" max="15618" width="7.77734375" style="186" customWidth="1"/>
    <col min="15619" max="15625" width="7.109375" style="186" customWidth="1"/>
    <col min="15626" max="15627" width="4.44140625" style="186" bestFit="1" customWidth="1"/>
    <col min="15628" max="15628" width="5.77734375" style="186" customWidth="1"/>
    <col min="15629" max="15629" width="5" style="186" bestFit="1" customWidth="1"/>
    <col min="15630" max="15630" width="7.44140625" style="186" bestFit="1" customWidth="1"/>
    <col min="15631" max="15631" width="8" style="186" customWidth="1"/>
    <col min="15632" max="15632" width="7.6640625" style="186" customWidth="1"/>
    <col min="15633" max="15633" width="6.44140625" style="186" bestFit="1" customWidth="1"/>
    <col min="15634" max="15634" width="3.44140625" style="186" bestFit="1" customWidth="1"/>
    <col min="15635" max="15635" width="2.77734375" style="186" customWidth="1"/>
    <col min="15636" max="15636" width="5.44140625" style="186" bestFit="1" customWidth="1"/>
    <col min="15637" max="15637" width="0" style="186" hidden="1" customWidth="1"/>
    <col min="15638" max="15639" width="5.44140625" style="186" bestFit="1" customWidth="1"/>
    <col min="15640" max="15640" width="6.44140625" style="186" bestFit="1" customWidth="1"/>
    <col min="15641" max="15641" width="6.21875" style="186" customWidth="1"/>
    <col min="15642" max="15872" width="9" style="186"/>
    <col min="15873" max="15873" width="5.77734375" style="186" customWidth="1"/>
    <col min="15874" max="15874" width="7.77734375" style="186" customWidth="1"/>
    <col min="15875" max="15881" width="7.109375" style="186" customWidth="1"/>
    <col min="15882" max="15883" width="4.44140625" style="186" bestFit="1" customWidth="1"/>
    <col min="15884" max="15884" width="5.77734375" style="186" customWidth="1"/>
    <col min="15885" max="15885" width="5" style="186" bestFit="1" customWidth="1"/>
    <col min="15886" max="15886" width="7.44140625" style="186" bestFit="1" customWidth="1"/>
    <col min="15887" max="15887" width="8" style="186" customWidth="1"/>
    <col min="15888" max="15888" width="7.6640625" style="186" customWidth="1"/>
    <col min="15889" max="15889" width="6.44140625" style="186" bestFit="1" customWidth="1"/>
    <col min="15890" max="15890" width="3.44140625" style="186" bestFit="1" customWidth="1"/>
    <col min="15891" max="15891" width="2.77734375" style="186" customWidth="1"/>
    <col min="15892" max="15892" width="5.44140625" style="186" bestFit="1" customWidth="1"/>
    <col min="15893" max="15893" width="0" style="186" hidden="1" customWidth="1"/>
    <col min="15894" max="15895" width="5.44140625" style="186" bestFit="1" customWidth="1"/>
    <col min="15896" max="15896" width="6.44140625" style="186" bestFit="1" customWidth="1"/>
    <col min="15897" max="15897" width="6.21875" style="186" customWidth="1"/>
    <col min="15898" max="16128" width="9" style="186"/>
    <col min="16129" max="16129" width="5.77734375" style="186" customWidth="1"/>
    <col min="16130" max="16130" width="7.77734375" style="186" customWidth="1"/>
    <col min="16131" max="16137" width="7.109375" style="186" customWidth="1"/>
    <col min="16138" max="16139" width="4.44140625" style="186" bestFit="1" customWidth="1"/>
    <col min="16140" max="16140" width="5.77734375" style="186" customWidth="1"/>
    <col min="16141" max="16141" width="5" style="186" bestFit="1" customWidth="1"/>
    <col min="16142" max="16142" width="7.44140625" style="186" bestFit="1" customWidth="1"/>
    <col min="16143" max="16143" width="8" style="186" customWidth="1"/>
    <col min="16144" max="16144" width="7.6640625" style="186" customWidth="1"/>
    <col min="16145" max="16145" width="6.44140625" style="186" bestFit="1" customWidth="1"/>
    <col min="16146" max="16146" width="3.44140625" style="186" bestFit="1" customWidth="1"/>
    <col min="16147" max="16147" width="2.77734375" style="186" customWidth="1"/>
    <col min="16148" max="16148" width="5.44140625" style="186" bestFit="1" customWidth="1"/>
    <col min="16149" max="16149" width="0" style="186" hidden="1" customWidth="1"/>
    <col min="16150" max="16151" width="5.44140625" style="186" bestFit="1" customWidth="1"/>
    <col min="16152" max="16152" width="6.44140625" style="186" bestFit="1" customWidth="1"/>
    <col min="16153" max="16153" width="6.21875" style="186" customWidth="1"/>
    <col min="16154" max="16384" width="9" style="186"/>
  </cols>
  <sheetData>
    <row r="1" spans="1:21" x14ac:dyDescent="0.2">
      <c r="C1" s="434">
        <f>建物情報等!C5</f>
        <v>0</v>
      </c>
      <c r="D1" s="435"/>
      <c r="E1" s="435"/>
      <c r="F1" s="435"/>
      <c r="G1" s="435"/>
      <c r="H1" s="435"/>
      <c r="I1" s="436"/>
      <c r="J1" s="187" t="s">
        <v>215</v>
      </c>
    </row>
    <row r="2" spans="1:21" ht="17.25" customHeight="1" x14ac:dyDescent="0.2">
      <c r="C2" s="188"/>
      <c r="D2" s="189"/>
      <c r="E2" s="189"/>
      <c r="F2" s="189"/>
      <c r="G2" s="189"/>
      <c r="H2" s="189"/>
      <c r="I2" s="189"/>
      <c r="J2" s="189"/>
    </row>
    <row r="3" spans="1:21" ht="4.95" customHeight="1" x14ac:dyDescent="0.2"/>
    <row r="4" spans="1:21" ht="13.5" customHeight="1" x14ac:dyDescent="0.2">
      <c r="B4" s="187" t="s">
        <v>197</v>
      </c>
      <c r="D4" s="190"/>
      <c r="E4" s="265"/>
      <c r="F4" s="266"/>
      <c r="G4" s="308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</row>
    <row r="5" spans="1:21" ht="13.5" customHeight="1" x14ac:dyDescent="0.2">
      <c r="D5" s="191"/>
      <c r="G5" s="191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</row>
    <row r="6" spans="1:21" ht="13.5" customHeight="1" x14ac:dyDescent="0.2">
      <c r="B6" s="213" t="s">
        <v>198</v>
      </c>
      <c r="I6" s="306" t="s">
        <v>204</v>
      </c>
      <c r="J6" s="323" t="s">
        <v>200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</row>
    <row r="7" spans="1:21" ht="13.5" customHeight="1" x14ac:dyDescent="0.2"/>
    <row r="8" spans="1:21" ht="13.5" customHeight="1" x14ac:dyDescent="0.2">
      <c r="B8" s="213" t="s">
        <v>199</v>
      </c>
      <c r="I8" s="306" t="s">
        <v>204</v>
      </c>
      <c r="J8" s="323" t="s">
        <v>201</v>
      </c>
    </row>
    <row r="9" spans="1:21" ht="13.5" customHeight="1" x14ac:dyDescent="0.2"/>
    <row r="10" spans="1:21" ht="13.5" customHeight="1" x14ac:dyDescent="0.2">
      <c r="B10" s="213" t="s">
        <v>207</v>
      </c>
      <c r="I10" s="306" t="s">
        <v>204</v>
      </c>
      <c r="J10" s="323" t="s">
        <v>208</v>
      </c>
      <c r="K10" s="53"/>
      <c r="L10"/>
      <c r="M10" s="53"/>
      <c r="N10"/>
      <c r="O10" s="56"/>
      <c r="P10" s="53"/>
      <c r="Q10"/>
      <c r="R10" s="53"/>
      <c r="S10" s="53"/>
    </row>
    <row r="11" spans="1:21" ht="13.5" customHeight="1" x14ac:dyDescent="0.2">
      <c r="B11" s="213"/>
      <c r="K11" s="53"/>
      <c r="L11" s="56"/>
      <c r="M11" s="53"/>
      <c r="N11" s="53"/>
      <c r="O11" s="53"/>
      <c r="P11"/>
      <c r="Q11"/>
      <c r="R11" s="56"/>
      <c r="S11" s="53"/>
    </row>
    <row r="12" spans="1:21" ht="13.5" customHeight="1" x14ac:dyDescent="0.2">
      <c r="B12" s="213" t="s">
        <v>213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3.5" customHeight="1" x14ac:dyDescent="0.2">
      <c r="B13" s="213" t="s">
        <v>214</v>
      </c>
      <c r="K13" s="56"/>
      <c r="L13" s="69"/>
      <c r="M13" s="53"/>
      <c r="N13"/>
      <c r="O13" s="180"/>
      <c r="P13" s="212"/>
      <c r="Q13" s="19"/>
      <c r="R13" s="53"/>
      <c r="S13" s="53"/>
    </row>
    <row r="14" spans="1:21" ht="13.5" customHeight="1" x14ac:dyDescent="0.2">
      <c r="B14" s="213"/>
      <c r="K14" s="53"/>
      <c r="L14" s="53"/>
      <c r="M14" s="53"/>
      <c r="N14" s="53"/>
      <c r="O14" s="53"/>
      <c r="P14"/>
      <c r="Q14"/>
      <c r="R14" s="53"/>
      <c r="S14" s="53"/>
    </row>
    <row r="15" spans="1:21" ht="13.5" customHeight="1" x14ac:dyDescent="0.2">
      <c r="A15" s="316" t="str">
        <f>IF(簡易基礎長期許容応力度計算!B49="","",VLOOKUP(簡易基礎長期許容応力度計算!B49,アルファベット変換,2,FALSE))</f>
        <v/>
      </c>
      <c r="B15" s="213" t="s">
        <v>210</v>
      </c>
      <c r="O15" s="320"/>
    </row>
    <row r="16" spans="1:21" ht="13.5" customHeight="1" x14ac:dyDescent="0.2">
      <c r="A16" s="311">
        <f t="shared" ref="A16:A23" si="0">CONCATENATE($A$15,C49)*1</f>
        <v>0.25</v>
      </c>
      <c r="B16" s="213" t="s">
        <v>203</v>
      </c>
      <c r="O16" s="192"/>
    </row>
    <row r="17" spans="1:18" ht="13.5" customHeight="1" x14ac:dyDescent="0.2">
      <c r="A17" s="311">
        <f t="shared" si="0"/>
        <v>0.5</v>
      </c>
      <c r="O17" s="192"/>
    </row>
    <row r="18" spans="1:18" ht="13.5" customHeight="1" x14ac:dyDescent="0.2">
      <c r="A18" s="311">
        <f t="shared" si="0"/>
        <v>0.75</v>
      </c>
      <c r="O18" s="192"/>
    </row>
    <row r="19" spans="1:18" ht="13.5" customHeight="1" x14ac:dyDescent="0.2">
      <c r="A19" s="311">
        <f t="shared" si="0"/>
        <v>1</v>
      </c>
      <c r="B19" s="259" t="s">
        <v>101</v>
      </c>
      <c r="C19" s="264" t="s">
        <v>206</v>
      </c>
      <c r="D19" s="260" t="s">
        <v>2</v>
      </c>
      <c r="E19" s="260" t="s">
        <v>49</v>
      </c>
      <c r="F19" s="260" t="s">
        <v>50</v>
      </c>
      <c r="G19" s="260" t="s">
        <v>205</v>
      </c>
      <c r="H19" s="320"/>
      <c r="J19" s="259" t="s">
        <v>101</v>
      </c>
      <c r="K19" s="264" t="s">
        <v>206</v>
      </c>
      <c r="L19" s="260" t="s">
        <v>2</v>
      </c>
      <c r="M19" s="260" t="s">
        <v>49</v>
      </c>
      <c r="N19" s="260" t="s">
        <v>50</v>
      </c>
      <c r="O19" s="260" t="s">
        <v>205</v>
      </c>
    </row>
    <row r="20" spans="1:18" ht="13.5" customHeight="1" x14ac:dyDescent="0.2">
      <c r="A20" s="311">
        <f t="shared" si="0"/>
        <v>1.25</v>
      </c>
      <c r="B20" s="211" t="str">
        <f>IF(データ入力!$E$12="","",データ入力!$E$12)</f>
        <v/>
      </c>
      <c r="C20" s="239">
        <v>0.25</v>
      </c>
      <c r="D20" s="261" t="str">
        <f>IF($B$20="","",VLOOKUP(A46,沈下計算用バックデータ!$D$15:$G$470,4,FALSE))</f>
        <v/>
      </c>
      <c r="E20" s="328" t="str">
        <f>IF($B$20="","",VLOOKUP(A46,沈下計算用バックデータ!$D$15:$F$470,2,FALSE))</f>
        <v/>
      </c>
      <c r="F20" s="328" t="str">
        <f>IF($B$20="","",VLOOKUP(A46,沈下計算用バックデータ!$D$15:$F$470,3,FALSE))</f>
        <v/>
      </c>
      <c r="G20" s="330" t="str">
        <f>IF(D20="","",30*E20+0.6*IF(F20&gt;150,150,F20))</f>
        <v/>
      </c>
      <c r="H20" s="322"/>
      <c r="J20" s="211" t="str">
        <f>IF(データ入力!$H$12="","",データ入力!$H$12)</f>
        <v/>
      </c>
      <c r="K20" s="239">
        <v>0.25</v>
      </c>
      <c r="L20" s="261" t="str">
        <f>IF($J$20="","",VLOOKUP(A56,沈下計算用バックデータ!$D$15:$G$470,4,FALSE))</f>
        <v/>
      </c>
      <c r="M20" s="328" t="str">
        <f>IF($J$20="","",VLOOKUP(A56,沈下計算用バックデータ!$D$15:$F$470,2,FALSE))</f>
        <v/>
      </c>
      <c r="N20" s="328" t="str">
        <f>IF($J$20="","",VLOOKUP(A56,沈下計算用バックデータ!$D$15:$F$470,3,FALSE))</f>
        <v/>
      </c>
      <c r="O20" s="330" t="str">
        <f>IF(L20="","",30*M20+0.6*IF(N20&gt;150,150,N20))</f>
        <v/>
      </c>
    </row>
    <row r="21" spans="1:18" ht="13.5" customHeight="1" x14ac:dyDescent="0.2">
      <c r="A21" s="311">
        <f t="shared" si="0"/>
        <v>1.5</v>
      </c>
      <c r="B21" s="422"/>
      <c r="C21" s="239">
        <v>0.5</v>
      </c>
      <c r="D21" s="261" t="str">
        <f>IF($B$20="","",VLOOKUP(A47,沈下計算用バックデータ!$D$15:$G$470,4,FALSE))</f>
        <v/>
      </c>
      <c r="E21" s="328" t="str">
        <f>IF($B$20="","",VLOOKUP(A47,沈下計算用バックデータ!$D$15:$F$470,2,FALSE))</f>
        <v/>
      </c>
      <c r="F21" s="328" t="str">
        <f>IF($B$20="","",VLOOKUP(A47,沈下計算用バックデータ!$D$15:$F$470,3,FALSE))</f>
        <v/>
      </c>
      <c r="G21" s="330" t="str">
        <f t="shared" ref="G21:G27" si="1">IF(D21="","",30*E21+0.6*IF(F21&gt;150,150,F21))</f>
        <v/>
      </c>
      <c r="H21" s="322"/>
      <c r="J21" s="422"/>
      <c r="K21" s="239">
        <v>0.5</v>
      </c>
      <c r="L21" s="261" t="str">
        <f>IF($J$20="","",VLOOKUP(A57,沈下計算用バックデータ!$D$15:$G$470,4,FALSE))</f>
        <v/>
      </c>
      <c r="M21" s="328" t="str">
        <f>IF($J$20="","",VLOOKUP(A57,沈下計算用バックデータ!$D$15:$F$470,2,FALSE))</f>
        <v/>
      </c>
      <c r="N21" s="328" t="str">
        <f>IF($J$20="","",VLOOKUP(A57,沈下計算用バックデータ!$D$15:$F$470,3,FALSE))</f>
        <v/>
      </c>
      <c r="O21" s="330" t="str">
        <f t="shared" ref="O21:O27" si="2">IF(L21="","",30*M21+0.6*IF(N21&gt;150,150,N21))</f>
        <v/>
      </c>
    </row>
    <row r="22" spans="1:18" ht="13.5" customHeight="1" x14ac:dyDescent="0.2">
      <c r="A22" s="311">
        <f t="shared" si="0"/>
        <v>1.75</v>
      </c>
      <c r="B22" s="423"/>
      <c r="C22" s="239">
        <v>0.75</v>
      </c>
      <c r="D22" s="261" t="str">
        <f>IF($B$20="","",VLOOKUP(A48,沈下計算用バックデータ!$D$15:$G$470,4,FALSE))</f>
        <v/>
      </c>
      <c r="E22" s="328" t="str">
        <f>IF($B$20="","",VLOOKUP(A48,沈下計算用バックデータ!$D$15:$F$470,2,FALSE))</f>
        <v/>
      </c>
      <c r="F22" s="328" t="str">
        <f>IF($B$20="","",VLOOKUP(A48,沈下計算用バックデータ!$D$15:$F$470,3,FALSE))</f>
        <v/>
      </c>
      <c r="G22" s="330" t="str">
        <f t="shared" si="1"/>
        <v/>
      </c>
      <c r="H22" s="322"/>
      <c r="J22" s="423"/>
      <c r="K22" s="239">
        <v>0.75</v>
      </c>
      <c r="L22" s="261" t="str">
        <f>IF($J$20="","",VLOOKUP(A58,沈下計算用バックデータ!$D$15:$G$470,4,FALSE))</f>
        <v/>
      </c>
      <c r="M22" s="328" t="str">
        <f>IF($J$20="","",VLOOKUP(A58,沈下計算用バックデータ!$D$15:$F$470,2,FALSE))</f>
        <v/>
      </c>
      <c r="N22" s="328" t="str">
        <f>IF($J$20="","",VLOOKUP(A58,沈下計算用バックデータ!$D$15:$F$470,3,FALSE))</f>
        <v/>
      </c>
      <c r="O22" s="330" t="str">
        <f t="shared" si="2"/>
        <v/>
      </c>
    </row>
    <row r="23" spans="1:18" ht="13.5" customHeight="1" x14ac:dyDescent="0.2">
      <c r="A23" s="311">
        <f t="shared" si="0"/>
        <v>2</v>
      </c>
      <c r="B23" s="423"/>
      <c r="C23" s="239">
        <v>1</v>
      </c>
      <c r="D23" s="261" t="str">
        <f>IF($B$20="","",VLOOKUP(A49,沈下計算用バックデータ!$D$15:$G$470,4,FALSE))</f>
        <v/>
      </c>
      <c r="E23" s="328" t="str">
        <f>IF($B$20="","",VLOOKUP(A49,沈下計算用バックデータ!$D$15:$F$470,2,FALSE))</f>
        <v/>
      </c>
      <c r="F23" s="328" t="str">
        <f>IF($B$20="","",VLOOKUP(A49,沈下計算用バックデータ!$D$15:$F$470,3,FALSE))</f>
        <v/>
      </c>
      <c r="G23" s="330" t="str">
        <f t="shared" si="1"/>
        <v/>
      </c>
      <c r="H23" s="322"/>
      <c r="J23" s="423"/>
      <c r="K23" s="239">
        <v>1</v>
      </c>
      <c r="L23" s="261" t="str">
        <f>IF($J$20="","",VLOOKUP(A59,沈下計算用バックデータ!$D$15:$G$470,4,FALSE))</f>
        <v/>
      </c>
      <c r="M23" s="328" t="str">
        <f>IF($J$20="","",VLOOKUP(A59,沈下計算用バックデータ!$D$15:$F$470,2,FALSE))</f>
        <v/>
      </c>
      <c r="N23" s="328" t="str">
        <f>IF($J$20="","",VLOOKUP(A59,沈下計算用バックデータ!$D$15:$F$470,3,FALSE))</f>
        <v/>
      </c>
      <c r="O23" s="330" t="str">
        <f t="shared" si="2"/>
        <v/>
      </c>
    </row>
    <row r="24" spans="1:18" ht="13.5" customHeight="1" x14ac:dyDescent="0.2">
      <c r="A24" s="311"/>
      <c r="B24" s="423"/>
      <c r="C24" s="239">
        <v>1.25</v>
      </c>
      <c r="D24" s="261" t="str">
        <f>IF($B$20="","",VLOOKUP(A50,沈下計算用バックデータ!$D$15:$G$470,4,FALSE))</f>
        <v/>
      </c>
      <c r="E24" s="328" t="str">
        <f>IF($B$20="","",VLOOKUP(A50,沈下計算用バックデータ!$D$15:$F$470,2,FALSE))</f>
        <v/>
      </c>
      <c r="F24" s="328" t="str">
        <f>IF($B$20="","",VLOOKUP(A50,沈下計算用バックデータ!$D$15:$F$470,3,FALSE))</f>
        <v/>
      </c>
      <c r="G24" s="330" t="str">
        <f t="shared" si="1"/>
        <v/>
      </c>
      <c r="H24" s="322"/>
      <c r="J24" s="423"/>
      <c r="K24" s="239">
        <v>1.25</v>
      </c>
      <c r="L24" s="261" t="str">
        <f>IF($J$20="","",VLOOKUP(A60,沈下計算用バックデータ!$D$15:$G$470,4,FALSE))</f>
        <v/>
      </c>
      <c r="M24" s="328" t="str">
        <f>IF($J$20="","",VLOOKUP(A60,沈下計算用バックデータ!$D$15:$F$470,2,FALSE))</f>
        <v/>
      </c>
      <c r="N24" s="328" t="str">
        <f>IF($J$20="","",VLOOKUP(A60,沈下計算用バックデータ!$D$15:$F$470,3,FALSE))</f>
        <v/>
      </c>
      <c r="O24" s="330" t="str">
        <f t="shared" si="2"/>
        <v/>
      </c>
    </row>
    <row r="25" spans="1:18" ht="13.5" customHeight="1" x14ac:dyDescent="0.2">
      <c r="A25" s="316" t="str">
        <f>IF(簡易基礎長期許容応力度計算!J35="","",VLOOKUP(簡易基礎長期許容応力度計算!J35,アルファベット変換,2,FALSE))</f>
        <v/>
      </c>
      <c r="B25" s="423"/>
      <c r="C25" s="239">
        <v>1.5</v>
      </c>
      <c r="D25" s="261" t="str">
        <f>IF($B$20="","",VLOOKUP(A51,沈下計算用バックデータ!$D$15:$G$470,4,FALSE))</f>
        <v/>
      </c>
      <c r="E25" s="328" t="str">
        <f>IF($B$20="","",VLOOKUP(A51,沈下計算用バックデータ!$D$15:$F$470,2,FALSE))</f>
        <v/>
      </c>
      <c r="F25" s="328" t="str">
        <f>IF($B$20="","",VLOOKUP(A51,沈下計算用バックデータ!$D$15:$F$470,3,FALSE))</f>
        <v/>
      </c>
      <c r="G25" s="330" t="str">
        <f t="shared" si="1"/>
        <v/>
      </c>
      <c r="H25" s="322"/>
      <c r="J25" s="423"/>
      <c r="K25" s="239">
        <v>1.5</v>
      </c>
      <c r="L25" s="261" t="str">
        <f>IF($J$20="","",VLOOKUP(A61,沈下計算用バックデータ!$D$15:$G$470,4,FALSE))</f>
        <v/>
      </c>
      <c r="M25" s="328" t="str">
        <f>IF($J$20="","",VLOOKUP(A61,沈下計算用バックデータ!$D$15:$F$470,2,FALSE))</f>
        <v/>
      </c>
      <c r="N25" s="328" t="str">
        <f>IF($J$20="","",VLOOKUP(A61,沈下計算用バックデータ!$D$15:$F$470,3,FALSE))</f>
        <v/>
      </c>
      <c r="O25" s="330" t="str">
        <f t="shared" si="2"/>
        <v/>
      </c>
      <c r="P25" s="191"/>
      <c r="Q25" s="321"/>
      <c r="R25" s="263"/>
    </row>
    <row r="26" spans="1:18" ht="13.5" customHeight="1" x14ac:dyDescent="0.2">
      <c r="A26" s="311">
        <f t="shared" ref="A26:A33" si="3">CONCATENATE($A$25,K35)*1</f>
        <v>0.25</v>
      </c>
      <c r="B26" s="423"/>
      <c r="C26" s="239">
        <v>1.75</v>
      </c>
      <c r="D26" s="261" t="str">
        <f>IF($B$20="","",VLOOKUP(A52,沈下計算用バックデータ!$D$15:$G$470,4,FALSE))</f>
        <v/>
      </c>
      <c r="E26" s="328" t="str">
        <f>IF($B$20="","",VLOOKUP(A52,沈下計算用バックデータ!$D$15:$F$470,2,FALSE))</f>
        <v/>
      </c>
      <c r="F26" s="328" t="str">
        <f>IF($B$20="","",VLOOKUP(A52,沈下計算用バックデータ!$D$15:$F$470,3,FALSE))</f>
        <v/>
      </c>
      <c r="G26" s="330" t="str">
        <f t="shared" si="1"/>
        <v/>
      </c>
      <c r="H26" s="322"/>
      <c r="J26" s="423"/>
      <c r="K26" s="239">
        <v>1.75</v>
      </c>
      <c r="L26" s="261" t="str">
        <f>IF($J$20="","",VLOOKUP(A62,沈下計算用バックデータ!$D$15:$G$470,4,FALSE))</f>
        <v/>
      </c>
      <c r="M26" s="328" t="str">
        <f>IF($J$20="","",VLOOKUP(A62,沈下計算用バックデータ!$D$15:$F$470,2,FALSE))</f>
        <v/>
      </c>
      <c r="N26" s="328" t="str">
        <f>IF($J$20="","",VLOOKUP(A62,沈下計算用バックデータ!$D$15:$F$470,3,FALSE))</f>
        <v/>
      </c>
      <c r="O26" s="330" t="str">
        <f t="shared" si="2"/>
        <v/>
      </c>
      <c r="P26" s="262"/>
      <c r="Q26" s="319"/>
      <c r="R26" s="262"/>
    </row>
    <row r="27" spans="1:18" ht="13.5" customHeight="1" thickBot="1" x14ac:dyDescent="0.25">
      <c r="A27" s="311">
        <f t="shared" si="3"/>
        <v>0.5</v>
      </c>
      <c r="B27" s="423"/>
      <c r="C27" s="324">
        <v>2</v>
      </c>
      <c r="D27" s="325" t="str">
        <f>IF($B$20="","",VLOOKUP(A53,沈下計算用バックデータ!$D$15:$G$470,4,FALSE))</f>
        <v/>
      </c>
      <c r="E27" s="329" t="str">
        <f>IF($B$20="","",VLOOKUP(A53,沈下計算用バックデータ!$D$15:$F$470,2,FALSE))</f>
        <v/>
      </c>
      <c r="F27" s="329" t="str">
        <f>IF($B$20="","",VLOOKUP(A53,沈下計算用バックデータ!$D$15:$F$470,3,FALSE))</f>
        <v/>
      </c>
      <c r="G27" s="330" t="str">
        <f t="shared" si="1"/>
        <v/>
      </c>
      <c r="H27" s="322"/>
      <c r="J27" s="423"/>
      <c r="K27" s="324">
        <v>2</v>
      </c>
      <c r="L27" s="325" t="str">
        <f>IF($J$20="","",VLOOKUP(A63,沈下計算用バックデータ!$D$15:$G$470,4,FALSE))</f>
        <v/>
      </c>
      <c r="M27" s="329" t="str">
        <f>IF($J$20="","",VLOOKUP(A63,沈下計算用バックデータ!$D$15:$F$470,2,FALSE))</f>
        <v/>
      </c>
      <c r="N27" s="329" t="str">
        <f>IF($J$20="","",VLOOKUP(A63,沈下計算用バックデータ!$D$15:$F$470,3,FALSE))</f>
        <v/>
      </c>
      <c r="O27" s="330" t="str">
        <f t="shared" si="2"/>
        <v/>
      </c>
      <c r="P27" s="262"/>
      <c r="Q27" s="22"/>
      <c r="R27" s="262"/>
    </row>
    <row r="28" spans="1:18" ht="13.5" customHeight="1" thickBot="1" x14ac:dyDescent="0.25">
      <c r="A28" s="311">
        <f t="shared" si="3"/>
        <v>0.75</v>
      </c>
      <c r="B28" s="424"/>
      <c r="C28" s="425" t="s">
        <v>202</v>
      </c>
      <c r="D28" s="426"/>
      <c r="E28" s="331" t="str">
        <f>IF($E$20="","",AVERAGE(E20:E27))</f>
        <v/>
      </c>
      <c r="F28" s="327" t="str">
        <f>IF($E$20="","",AVERAGE(F20:F27))</f>
        <v/>
      </c>
      <c r="G28" s="379" t="str">
        <f>IF($E$20="","",AVERAGE(G20:G27))</f>
        <v/>
      </c>
      <c r="H28" s="322"/>
      <c r="J28" s="424"/>
      <c r="K28" s="425" t="s">
        <v>202</v>
      </c>
      <c r="L28" s="426"/>
      <c r="M28" s="331" t="str">
        <f>IF($M$20="","",AVERAGE(M20:M27))</f>
        <v/>
      </c>
      <c r="N28" s="327" t="str">
        <f>IF($M$20="","",AVERAGE(N20:N27))</f>
        <v/>
      </c>
      <c r="O28" s="379" t="str">
        <f>IF($M$20="","",AVERAGE(O20:O27))</f>
        <v/>
      </c>
      <c r="P28" s="335"/>
      <c r="Q28" s="22"/>
      <c r="R28" s="262"/>
    </row>
    <row r="29" spans="1:18" ht="13.5" customHeight="1" x14ac:dyDescent="0.2">
      <c r="A29" s="311">
        <f t="shared" si="3"/>
        <v>1</v>
      </c>
      <c r="H29" s="320"/>
      <c r="J29" s="320"/>
      <c r="K29" s="320"/>
      <c r="L29" s="320"/>
      <c r="M29" s="320"/>
      <c r="N29" s="320"/>
      <c r="O29" s="320"/>
    </row>
    <row r="30" spans="1:18" ht="13.5" customHeight="1" x14ac:dyDescent="0.2">
      <c r="A30" s="311">
        <f t="shared" si="3"/>
        <v>1.25</v>
      </c>
      <c r="H30" s="322"/>
      <c r="N30" s="192"/>
      <c r="O30" s="192"/>
    </row>
    <row r="31" spans="1:18" ht="13.5" customHeight="1" x14ac:dyDescent="0.2">
      <c r="A31" s="311">
        <f t="shared" si="3"/>
        <v>1.5</v>
      </c>
      <c r="H31" s="322"/>
      <c r="N31" s="192"/>
      <c r="O31" s="192"/>
    </row>
    <row r="32" spans="1:18" ht="13.5" customHeight="1" x14ac:dyDescent="0.2">
      <c r="A32" s="311">
        <f t="shared" si="3"/>
        <v>1.75</v>
      </c>
      <c r="H32" s="322"/>
      <c r="N32" s="192"/>
      <c r="O32" s="192"/>
    </row>
    <row r="33" spans="1:18" ht="13.5" customHeight="1" x14ac:dyDescent="0.2">
      <c r="A33" s="311">
        <f t="shared" si="3"/>
        <v>2</v>
      </c>
      <c r="H33" s="322"/>
      <c r="N33" s="192"/>
      <c r="O33" s="192"/>
    </row>
    <row r="34" spans="1:18" ht="13.5" customHeight="1" x14ac:dyDescent="0.2">
      <c r="A34" s="311"/>
      <c r="B34" s="259" t="s">
        <v>101</v>
      </c>
      <c r="C34" s="264" t="s">
        <v>206</v>
      </c>
      <c r="D34" s="260" t="s">
        <v>2</v>
      </c>
      <c r="E34" s="260" t="s">
        <v>49</v>
      </c>
      <c r="F34" s="260" t="s">
        <v>50</v>
      </c>
      <c r="G34" s="260" t="s">
        <v>205</v>
      </c>
      <c r="H34" s="322"/>
      <c r="J34" s="259" t="s">
        <v>101</v>
      </c>
      <c r="K34" s="264" t="s">
        <v>206</v>
      </c>
      <c r="L34" s="260" t="s">
        <v>2</v>
      </c>
      <c r="M34" s="260" t="s">
        <v>49</v>
      </c>
      <c r="N34" s="260" t="s">
        <v>50</v>
      </c>
      <c r="O34" s="260" t="s">
        <v>205</v>
      </c>
    </row>
    <row r="35" spans="1:18" ht="13.5" customHeight="1" x14ac:dyDescent="0.2">
      <c r="A35" s="316" t="str">
        <f>IF(簡易基礎長期許容応力度計算!B35="","",VLOOKUP(簡易基礎長期許容応力度計算!B35,アルファベット変換,2,FALSE))</f>
        <v/>
      </c>
      <c r="B35" s="211" t="str">
        <f>IF(データ入力!$K$12="","",データ入力!$K$12)</f>
        <v/>
      </c>
      <c r="C35" s="239">
        <v>0.25</v>
      </c>
      <c r="D35" s="261" t="str">
        <f>IF($B$35="","",VLOOKUP(A36,沈下計算用バックデータ!$D$15:$G$470,4,FALSE))</f>
        <v/>
      </c>
      <c r="E35" s="328" t="str">
        <f>IF($B$35="","",VLOOKUP(A36,沈下計算用バックデータ!$D$15:$F$470,2,FALSE))</f>
        <v/>
      </c>
      <c r="F35" s="328" t="str">
        <f>IF($B$35="","",VLOOKUP(A36,沈下計算用バックデータ!$D$15:$F$470,3,FALSE))</f>
        <v/>
      </c>
      <c r="G35" s="330" t="str">
        <f>IF(D35="","",30*E35+0.6*IF(F35&gt;150,150,F35))</f>
        <v/>
      </c>
      <c r="H35" s="322"/>
      <c r="J35" s="211" t="str">
        <f>IF(データ入力!$N$12="","",データ入力!$N$12)</f>
        <v/>
      </c>
      <c r="K35" s="239">
        <v>0.25</v>
      </c>
      <c r="L35" s="261" t="str">
        <f>IF($J$35="","",VLOOKUP(A26,沈下計算用バックデータ!$D$15:$G$470,4,FALSE))</f>
        <v/>
      </c>
      <c r="M35" s="328" t="str">
        <f>IF($J$35="","",VLOOKUP(A26,沈下計算用バックデータ!$D$15:$F$470,2,FALSE))</f>
        <v/>
      </c>
      <c r="N35" s="328" t="str">
        <f>IF($J$35="","",VLOOKUP(A26,沈下計算用バックデータ!$D$15:$F$470,3,FALSE))</f>
        <v/>
      </c>
      <c r="O35" s="330" t="str">
        <f>IF(L35="","",30*M35+0.6*IF(N35&gt;150,150,N35))</f>
        <v/>
      </c>
    </row>
    <row r="36" spans="1:18" ht="13.5" customHeight="1" x14ac:dyDescent="0.2">
      <c r="A36" s="311">
        <f t="shared" ref="A36:A43" si="4">CONCATENATE($A$35,C35)*1</f>
        <v>0.25</v>
      </c>
      <c r="B36" s="422"/>
      <c r="C36" s="239">
        <v>0.5</v>
      </c>
      <c r="D36" s="261" t="str">
        <f>IF($B$35="","",VLOOKUP(A37,沈下計算用バックデータ!$D$15:$G$470,4,FALSE))</f>
        <v/>
      </c>
      <c r="E36" s="328" t="str">
        <f>IF($B$35="","",VLOOKUP(A37,沈下計算用バックデータ!$D$15:$F$470,2,FALSE))</f>
        <v/>
      </c>
      <c r="F36" s="328" t="str">
        <f>IF($B$35="","",VLOOKUP(A37,沈下計算用バックデータ!$D$15:$F$470,3,FALSE))</f>
        <v/>
      </c>
      <c r="G36" s="330" t="str">
        <f t="shared" ref="G36:G42" si="5">IF(D36="","",30*E36+0.6*IF(F36&gt;150,150,F36))</f>
        <v/>
      </c>
      <c r="H36" s="322"/>
      <c r="J36" s="422"/>
      <c r="K36" s="239">
        <v>0.5</v>
      </c>
      <c r="L36" s="261" t="str">
        <f>IF($J$35="","",VLOOKUP(A27,沈下計算用バックデータ!$D$15:$G$470,4,FALSE))</f>
        <v/>
      </c>
      <c r="M36" s="328" t="str">
        <f>IF($J$35="","",VLOOKUP(A27,沈下計算用バックデータ!$D$15:$F$470,2,FALSE))</f>
        <v/>
      </c>
      <c r="N36" s="328" t="str">
        <f>IF($J$35="","",VLOOKUP(A27,沈下計算用バックデータ!$D$15:$F$470,3,FALSE))</f>
        <v/>
      </c>
      <c r="O36" s="330" t="str">
        <f t="shared" ref="O36:O42" si="6">IF(L36="","",30*M36+0.6*IF(N36&gt;150,150,N36))</f>
        <v/>
      </c>
    </row>
    <row r="37" spans="1:18" ht="13.5" customHeight="1" x14ac:dyDescent="0.2">
      <c r="A37" s="311">
        <f t="shared" si="4"/>
        <v>0.5</v>
      </c>
      <c r="B37" s="423"/>
      <c r="C37" s="239">
        <v>0.75</v>
      </c>
      <c r="D37" s="261" t="str">
        <f>IF($B$35="","",VLOOKUP(A38,沈下計算用バックデータ!$D$15:$G$470,4,FALSE))</f>
        <v/>
      </c>
      <c r="E37" s="328" t="str">
        <f>IF($B$35="","",VLOOKUP(A38,沈下計算用バックデータ!$D$15:$F$470,2,FALSE))</f>
        <v/>
      </c>
      <c r="F37" s="328" t="str">
        <f>IF($B$35="","",VLOOKUP(A38,沈下計算用バックデータ!$D$15:$F$470,3,FALSE))</f>
        <v/>
      </c>
      <c r="G37" s="330" t="str">
        <f t="shared" si="5"/>
        <v/>
      </c>
      <c r="H37" s="322"/>
      <c r="J37" s="423"/>
      <c r="K37" s="239">
        <v>0.75</v>
      </c>
      <c r="L37" s="261" t="str">
        <f>IF($J$35="","",VLOOKUP(A28,沈下計算用バックデータ!$D$15:$G$470,4,FALSE))</f>
        <v/>
      </c>
      <c r="M37" s="328" t="str">
        <f>IF($J$35="","",VLOOKUP(A28,沈下計算用バックデータ!$D$15:$F$470,2,FALSE))</f>
        <v/>
      </c>
      <c r="N37" s="328" t="str">
        <f>IF($J$35="","",VLOOKUP(A28,沈下計算用バックデータ!$D$15:$F$470,3,FALSE))</f>
        <v/>
      </c>
      <c r="O37" s="330" t="str">
        <f t="shared" si="6"/>
        <v/>
      </c>
    </row>
    <row r="38" spans="1:18" ht="13.5" customHeight="1" x14ac:dyDescent="0.2">
      <c r="A38" s="311">
        <f t="shared" si="4"/>
        <v>0.75</v>
      </c>
      <c r="B38" s="423"/>
      <c r="C38" s="239">
        <v>1</v>
      </c>
      <c r="D38" s="261" t="str">
        <f>IF($B$35="","",VLOOKUP(A39,沈下計算用バックデータ!$D$15:$G$470,4,FALSE))</f>
        <v/>
      </c>
      <c r="E38" s="328" t="str">
        <f>IF($B$35="","",VLOOKUP(A39,沈下計算用バックデータ!$D$15:$F$470,2,FALSE))</f>
        <v/>
      </c>
      <c r="F38" s="328" t="str">
        <f>IF($B$35="","",VLOOKUP(A39,沈下計算用バックデータ!$D$15:$F$470,3,FALSE))</f>
        <v/>
      </c>
      <c r="G38" s="330" t="str">
        <f t="shared" si="5"/>
        <v/>
      </c>
      <c r="H38" s="322"/>
      <c r="J38" s="423"/>
      <c r="K38" s="239">
        <v>1</v>
      </c>
      <c r="L38" s="261" t="str">
        <f>IF($J$35="","",VLOOKUP(A29,沈下計算用バックデータ!$D$15:$G$470,4,FALSE))</f>
        <v/>
      </c>
      <c r="M38" s="328" t="str">
        <f>IF($J$35="","",VLOOKUP(A29,沈下計算用バックデータ!$D$15:$F$470,2,FALSE))</f>
        <v/>
      </c>
      <c r="N38" s="328" t="str">
        <f>IF($J$35="","",VLOOKUP(A29,沈下計算用バックデータ!$D$15:$F$470,3,FALSE))</f>
        <v/>
      </c>
      <c r="O38" s="330" t="str">
        <f t="shared" si="6"/>
        <v/>
      </c>
    </row>
    <row r="39" spans="1:18" ht="13.5" customHeight="1" x14ac:dyDescent="0.2">
      <c r="A39" s="311">
        <f t="shared" si="4"/>
        <v>1</v>
      </c>
      <c r="B39" s="423"/>
      <c r="C39" s="239">
        <v>1.25</v>
      </c>
      <c r="D39" s="261" t="str">
        <f>IF($B$35="","",VLOOKUP(A40,沈下計算用バックデータ!$D$15:$G$470,4,FALSE))</f>
        <v/>
      </c>
      <c r="E39" s="328" t="str">
        <f>IF($B$35="","",VLOOKUP(A40,沈下計算用バックデータ!$D$15:$F$470,2,FALSE))</f>
        <v/>
      </c>
      <c r="F39" s="328" t="str">
        <f>IF($B$35="","",VLOOKUP(A40,沈下計算用バックデータ!$D$15:$F$470,3,FALSE))</f>
        <v/>
      </c>
      <c r="G39" s="330" t="str">
        <f t="shared" si="5"/>
        <v/>
      </c>
      <c r="H39" s="320"/>
      <c r="J39" s="423"/>
      <c r="K39" s="239">
        <v>1.25</v>
      </c>
      <c r="L39" s="261" t="str">
        <f>IF($J$35="","",VLOOKUP(A30,沈下計算用バックデータ!$D$15:$G$470,4,FALSE))</f>
        <v/>
      </c>
      <c r="M39" s="328" t="str">
        <f>IF($J$35="","",VLOOKUP(A30,沈下計算用バックデータ!$D$15:$F$470,2,FALSE))</f>
        <v/>
      </c>
      <c r="N39" s="328" t="str">
        <f>IF($J$35="","",VLOOKUP(A30,沈下計算用バックデータ!$D$15:$F$470,3,FALSE))</f>
        <v/>
      </c>
      <c r="O39" s="330" t="str">
        <f t="shared" si="6"/>
        <v/>
      </c>
      <c r="P39" s="262"/>
      <c r="Q39" s="22"/>
      <c r="R39" s="262"/>
    </row>
    <row r="40" spans="1:18" ht="13.5" customHeight="1" x14ac:dyDescent="0.2">
      <c r="A40" s="311">
        <f t="shared" si="4"/>
        <v>1.25</v>
      </c>
      <c r="B40" s="423"/>
      <c r="C40" s="239">
        <v>1.5</v>
      </c>
      <c r="D40" s="261" t="str">
        <f>IF($B$35="","",VLOOKUP(A41,沈下計算用バックデータ!$D$15:$G$470,4,FALSE))</f>
        <v/>
      </c>
      <c r="E40" s="328" t="str">
        <f>IF($B$35="","",VLOOKUP(A41,沈下計算用バックデータ!$D$15:$F$470,2,FALSE))</f>
        <v/>
      </c>
      <c r="F40" s="328" t="str">
        <f>IF($B$35="","",VLOOKUP(A41,沈下計算用バックデータ!$D$15:$F$470,3,FALSE))</f>
        <v/>
      </c>
      <c r="G40" s="330" t="str">
        <f t="shared" si="5"/>
        <v/>
      </c>
      <c r="H40" s="322"/>
      <c r="J40" s="423"/>
      <c r="K40" s="239">
        <v>1.5</v>
      </c>
      <c r="L40" s="261" t="str">
        <f>IF($J$35="","",VLOOKUP(A31,沈下計算用バックデータ!$D$15:$G$470,4,FALSE))</f>
        <v/>
      </c>
      <c r="M40" s="328" t="str">
        <f>IF($J$35="","",VLOOKUP(A31,沈下計算用バックデータ!$D$15:$F$470,2,FALSE))</f>
        <v/>
      </c>
      <c r="N40" s="328" t="str">
        <f>IF($J$35="","",VLOOKUP(A31,沈下計算用バックデータ!$D$15:$F$470,3,FALSE))</f>
        <v/>
      </c>
      <c r="O40" s="330" t="str">
        <f t="shared" si="6"/>
        <v/>
      </c>
      <c r="P40" s="262"/>
      <c r="Q40" s="22"/>
      <c r="R40" s="262"/>
    </row>
    <row r="41" spans="1:18" ht="13.5" customHeight="1" x14ac:dyDescent="0.2">
      <c r="A41" s="311">
        <f t="shared" si="4"/>
        <v>1.5</v>
      </c>
      <c r="B41" s="423"/>
      <c r="C41" s="239">
        <v>1.75</v>
      </c>
      <c r="D41" s="261" t="str">
        <f>IF($B$35="","",VLOOKUP(A42,沈下計算用バックデータ!$D$15:$G$470,4,FALSE))</f>
        <v/>
      </c>
      <c r="E41" s="328" t="str">
        <f>IF($B$35="","",VLOOKUP(A42,沈下計算用バックデータ!$D$15:$F$470,2,FALSE))</f>
        <v/>
      </c>
      <c r="F41" s="328" t="str">
        <f>IF($B$35="","",VLOOKUP(A42,沈下計算用バックデータ!$D$15:$F$470,3,FALSE))</f>
        <v/>
      </c>
      <c r="G41" s="330" t="str">
        <f t="shared" si="5"/>
        <v/>
      </c>
      <c r="H41" s="322"/>
      <c r="J41" s="423"/>
      <c r="K41" s="239">
        <v>1.75</v>
      </c>
      <c r="L41" s="261" t="str">
        <f>IF($J$35="","",VLOOKUP(A32,沈下計算用バックデータ!$D$15:$G$470,4,FALSE))</f>
        <v/>
      </c>
      <c r="M41" s="328" t="str">
        <f>IF($J$35="","",VLOOKUP(A32,沈下計算用バックデータ!$D$15:$F$470,2,FALSE))</f>
        <v/>
      </c>
      <c r="N41" s="328" t="str">
        <f>IF($J$35="","",VLOOKUP(A32,沈下計算用バックデータ!$D$15:$F$470,3,FALSE))</f>
        <v/>
      </c>
      <c r="O41" s="330" t="str">
        <f t="shared" si="6"/>
        <v/>
      </c>
      <c r="P41" s="262"/>
      <c r="Q41" s="22"/>
      <c r="R41" s="262"/>
    </row>
    <row r="42" spans="1:18" ht="13.5" customHeight="1" thickBot="1" x14ac:dyDescent="0.25">
      <c r="A42" s="311">
        <f t="shared" si="4"/>
        <v>1.75</v>
      </c>
      <c r="B42" s="423"/>
      <c r="C42" s="324">
        <v>2</v>
      </c>
      <c r="D42" s="325" t="str">
        <f>IF($B$35="","",VLOOKUP(A43,沈下計算用バックデータ!$D$15:$G$470,4,FALSE))</f>
        <v/>
      </c>
      <c r="E42" s="329" t="str">
        <f>IF($B$35="","",VLOOKUP(A43,沈下計算用バックデータ!$D$15:$F$470,2,FALSE))</f>
        <v/>
      </c>
      <c r="F42" s="329" t="str">
        <f>IF($B$35="","",VLOOKUP(A43,沈下計算用バックデータ!$D$15:$F$470,3,FALSE))</f>
        <v/>
      </c>
      <c r="G42" s="330" t="str">
        <f t="shared" si="5"/>
        <v/>
      </c>
      <c r="H42" s="322"/>
      <c r="J42" s="423"/>
      <c r="K42" s="324">
        <v>2</v>
      </c>
      <c r="L42" s="325" t="str">
        <f>IF($J$35="","",VLOOKUP(A33,沈下計算用バックデータ!$D$15:$G$470,4,FALSE))</f>
        <v/>
      </c>
      <c r="M42" s="329" t="str">
        <f>IF($J$35="","",VLOOKUP(A33,沈下計算用バックデータ!$D$15:$F$470,2,FALSE))</f>
        <v/>
      </c>
      <c r="N42" s="329" t="str">
        <f>IF($J$35="","",VLOOKUP(A33,沈下計算用バックデータ!$D$15:$F$470,3,FALSE))</f>
        <v/>
      </c>
      <c r="O42" s="330" t="str">
        <f t="shared" si="6"/>
        <v/>
      </c>
    </row>
    <row r="43" spans="1:18" ht="13.5" customHeight="1" thickBot="1" x14ac:dyDescent="0.25">
      <c r="A43" s="311">
        <f t="shared" si="4"/>
        <v>2</v>
      </c>
      <c r="B43" s="424"/>
      <c r="C43" s="425" t="s">
        <v>202</v>
      </c>
      <c r="D43" s="426"/>
      <c r="E43" s="331" t="str">
        <f>IF($E$35="","",AVERAGE(E35:E42))</f>
        <v/>
      </c>
      <c r="F43" s="327" t="str">
        <f>IF($E$35="","",AVERAGE(F35:F42))</f>
        <v/>
      </c>
      <c r="G43" s="379" t="str">
        <f>IF($E$35="","",AVERAGE(G35:G42))</f>
        <v/>
      </c>
      <c r="H43" s="322"/>
      <c r="J43" s="424"/>
      <c r="K43" s="425" t="s">
        <v>202</v>
      </c>
      <c r="L43" s="426"/>
      <c r="M43" s="331" t="str">
        <f>IF($M$35="","",AVERAGE(M35:M42))</f>
        <v/>
      </c>
      <c r="N43" s="327" t="str">
        <f>IF($M$35="","",AVERAGE(N35:N42))</f>
        <v/>
      </c>
      <c r="O43" s="379" t="str">
        <f>IF($M$35="","",AVERAGE(O35:O42))</f>
        <v/>
      </c>
    </row>
    <row r="44" spans="1:18" ht="13.5" customHeight="1" x14ac:dyDescent="0.2">
      <c r="A44" s="311"/>
      <c r="H44" s="322"/>
      <c r="N44" s="192"/>
      <c r="O44" s="192"/>
    </row>
    <row r="45" spans="1:18" ht="13.2" customHeight="1" x14ac:dyDescent="0.2">
      <c r="A45" s="316" t="str">
        <f>IF(簡易基礎長期許容応力度計算!B20="","",VLOOKUP(簡易基礎長期許容応力度計算!B20,アルファベット変換,2,FALSE))</f>
        <v/>
      </c>
      <c r="H45" s="322"/>
      <c r="N45" s="192"/>
      <c r="O45" s="192"/>
    </row>
    <row r="46" spans="1:18" ht="13.5" customHeight="1" x14ac:dyDescent="0.2">
      <c r="A46" s="311">
        <f t="shared" ref="A46:A53" si="7">CONCATENATE($A$45,C20)*1</f>
        <v>0.25</v>
      </c>
      <c r="H46" s="322"/>
      <c r="N46" s="192"/>
      <c r="O46" s="192"/>
    </row>
    <row r="47" spans="1:18" ht="13.5" customHeight="1" x14ac:dyDescent="0.2">
      <c r="A47" s="311">
        <f t="shared" si="7"/>
        <v>0.5</v>
      </c>
      <c r="H47" s="322"/>
      <c r="N47" s="192"/>
      <c r="O47" s="192"/>
    </row>
    <row r="48" spans="1:18" ht="13.5" customHeight="1" x14ac:dyDescent="0.2">
      <c r="A48" s="311">
        <f t="shared" si="7"/>
        <v>0.75</v>
      </c>
      <c r="B48" s="259" t="s">
        <v>101</v>
      </c>
      <c r="C48" s="264" t="s">
        <v>206</v>
      </c>
      <c r="D48" s="260" t="s">
        <v>2</v>
      </c>
      <c r="E48" s="260" t="s">
        <v>49</v>
      </c>
      <c r="F48" s="260" t="s">
        <v>50</v>
      </c>
      <c r="G48" s="260" t="s">
        <v>205</v>
      </c>
      <c r="H48" s="322"/>
      <c r="J48" s="437">
        <f>建物情報等!F11</f>
        <v>0</v>
      </c>
      <c r="K48" s="438"/>
      <c r="L48" s="438"/>
      <c r="M48" s="438"/>
      <c r="N48" s="439"/>
      <c r="O48" s="192"/>
    </row>
    <row r="49" spans="1:18" ht="13.5" customHeight="1" x14ac:dyDescent="0.2">
      <c r="A49" s="311">
        <f t="shared" si="7"/>
        <v>1</v>
      </c>
      <c r="B49" s="211" t="str">
        <f>IF(データ入力!$Q$12="","",データ入力!$Q$12)</f>
        <v/>
      </c>
      <c r="C49" s="239">
        <v>0.25</v>
      </c>
      <c r="D49" s="261" t="str">
        <f>IF($B$49="","",VLOOKUP(A16,沈下計算用バックデータ!$D$15:$G$470,4,FALSE))</f>
        <v/>
      </c>
      <c r="E49" s="328" t="str">
        <f>IF($B$49="","",VLOOKUP(A16,沈下計算用バックデータ!$D$15:$F$470,2,FALSE))</f>
        <v/>
      </c>
      <c r="F49" s="328" t="str">
        <f>IF($B$49="","",VLOOKUP(A16,沈下計算用バックデータ!$D$15:$F$470,3,FALSE))</f>
        <v/>
      </c>
      <c r="G49" s="330" t="str">
        <f>IF(D49="","",30*E49+0.6*IF(F49&gt;150,150,F49))</f>
        <v/>
      </c>
      <c r="H49" s="320"/>
      <c r="J49" s="320"/>
      <c r="K49" s="320"/>
      <c r="L49" s="320"/>
      <c r="M49" s="320"/>
      <c r="N49" s="320"/>
      <c r="O49" s="320"/>
    </row>
    <row r="50" spans="1:18" ht="13.5" customHeight="1" x14ac:dyDescent="0.2">
      <c r="A50" s="311">
        <f t="shared" si="7"/>
        <v>1.25</v>
      </c>
      <c r="B50" s="422"/>
      <c r="C50" s="239">
        <v>0.5</v>
      </c>
      <c r="D50" s="261" t="str">
        <f>IF($B$49="","",VLOOKUP(A17,沈下計算用バックデータ!$D$15:$G$470,4,FALSE))</f>
        <v/>
      </c>
      <c r="E50" s="328" t="str">
        <f>IF($B$49="","",VLOOKUP(A17,沈下計算用バックデータ!$D$15:$F$470,2,FALSE))</f>
        <v/>
      </c>
      <c r="F50" s="328" t="str">
        <f>IF($B$49="","",VLOOKUP(A17,沈下計算用バックデータ!$D$15:$F$470,3,FALSE))</f>
        <v/>
      </c>
      <c r="G50" s="330" t="str">
        <f t="shared" ref="G50:G56" si="8">IF(D50="","",30*E50+0.6*IF(F50&gt;150,150,F50))</f>
        <v/>
      </c>
      <c r="J50" s="380" t="str">
        <f>B20</f>
        <v/>
      </c>
      <c r="K50" s="381" t="str">
        <f>G28</f>
        <v/>
      </c>
      <c r="L50" s="202" t="str">
        <f>IF($K$50="","",IF($K$50&gt;=$J$48,"OK","NG"))</f>
        <v/>
      </c>
      <c r="N50" s="192"/>
      <c r="O50" s="192"/>
    </row>
    <row r="51" spans="1:18" ht="13.5" customHeight="1" x14ac:dyDescent="0.2">
      <c r="A51" s="311">
        <f t="shared" si="7"/>
        <v>1.5</v>
      </c>
      <c r="B51" s="423"/>
      <c r="C51" s="239">
        <v>0.75</v>
      </c>
      <c r="D51" s="261" t="str">
        <f>IF($B$49="","",VLOOKUP(A18,沈下計算用バックデータ!$D$15:$G$470,4,FALSE))</f>
        <v/>
      </c>
      <c r="E51" s="328" t="str">
        <f>IF($B$49="","",VLOOKUP(A18,沈下計算用バックデータ!$D$15:$F$470,2,FALSE))</f>
        <v/>
      </c>
      <c r="F51" s="328" t="str">
        <f>IF($B$49="","",VLOOKUP(A18,沈下計算用バックデータ!$D$15:$F$470,3,FALSE))</f>
        <v/>
      </c>
      <c r="G51" s="330" t="str">
        <f t="shared" si="8"/>
        <v/>
      </c>
      <c r="J51" s="380" t="str">
        <f>J20</f>
        <v/>
      </c>
      <c r="K51" s="381" t="str">
        <f>O28</f>
        <v/>
      </c>
      <c r="L51" s="202" t="str">
        <f>IF(K51="","",IF($K$51&gt;=$J$48,"OK","NG"))</f>
        <v/>
      </c>
      <c r="M51" s="326"/>
      <c r="N51" s="192"/>
      <c r="O51" s="192"/>
    </row>
    <row r="52" spans="1:18" ht="13.5" customHeight="1" x14ac:dyDescent="0.2">
      <c r="A52" s="311">
        <f t="shared" si="7"/>
        <v>1.75</v>
      </c>
      <c r="B52" s="423"/>
      <c r="C52" s="239">
        <v>1</v>
      </c>
      <c r="D52" s="261" t="str">
        <f>IF($B$49="","",VLOOKUP(A19,沈下計算用バックデータ!$D$15:$G$470,4,FALSE))</f>
        <v/>
      </c>
      <c r="E52" s="328" t="str">
        <f>IF($B$49="","",VLOOKUP(A19,沈下計算用バックデータ!$D$15:$F$470,2,FALSE))</f>
        <v/>
      </c>
      <c r="F52" s="328" t="str">
        <f>IF($B$49="","",VLOOKUP(A19,沈下計算用バックデータ!$D$15:$F$470,3,FALSE))</f>
        <v/>
      </c>
      <c r="G52" s="330" t="str">
        <f t="shared" si="8"/>
        <v/>
      </c>
      <c r="J52" s="380" t="str">
        <f>B35</f>
        <v/>
      </c>
      <c r="K52" s="381" t="str">
        <f>G43</f>
        <v/>
      </c>
      <c r="L52" s="202" t="str">
        <f>IF(K52="","",IF($K$52&gt;=$J$48,"OK","NG"))</f>
        <v/>
      </c>
      <c r="N52" s="192"/>
      <c r="O52" s="192"/>
      <c r="P52" s="262"/>
      <c r="Q52" s="22"/>
      <c r="R52" s="262"/>
    </row>
    <row r="53" spans="1:18" ht="13.5" customHeight="1" x14ac:dyDescent="0.2">
      <c r="A53" s="311">
        <f t="shared" si="7"/>
        <v>2</v>
      </c>
      <c r="B53" s="423"/>
      <c r="C53" s="239">
        <v>1.25</v>
      </c>
      <c r="D53" s="261" t="str">
        <f>IF($B$49="","",VLOOKUP(A20,沈下計算用バックデータ!$D$15:$G$470,4,FALSE))</f>
        <v/>
      </c>
      <c r="E53" s="328" t="str">
        <f>IF($B$49="","",VLOOKUP(A20,沈下計算用バックデータ!$D$15:$F$470,2,FALSE))</f>
        <v/>
      </c>
      <c r="F53" s="328" t="str">
        <f>IF($B$49="","",VLOOKUP(A20,沈下計算用バックデータ!$D$15:$F$470,3,FALSE))</f>
        <v/>
      </c>
      <c r="G53" s="330" t="str">
        <f t="shared" si="8"/>
        <v/>
      </c>
      <c r="J53" s="380" t="str">
        <f>J35</f>
        <v/>
      </c>
      <c r="K53" s="381" t="str">
        <f>O43</f>
        <v/>
      </c>
      <c r="L53" s="202" t="str">
        <f>IF($K$53="","",IF($K$53&gt;=$J$48,"OK","NG"))</f>
        <v/>
      </c>
      <c r="O53" s="192"/>
      <c r="P53" s="262"/>
      <c r="Q53" s="22"/>
      <c r="R53" s="262"/>
    </row>
    <row r="54" spans="1:18" ht="13.5" customHeight="1" x14ac:dyDescent="0.2">
      <c r="A54" s="311"/>
      <c r="B54" s="423"/>
      <c r="C54" s="239">
        <v>1.5</v>
      </c>
      <c r="D54" s="261" t="str">
        <f>IF($B$49="","",VLOOKUP(A21,沈下計算用バックデータ!$D$15:$G$470,4,FALSE))</f>
        <v/>
      </c>
      <c r="E54" s="328" t="str">
        <f>IF($B$49="","",VLOOKUP(A21,沈下計算用バックデータ!$D$15:$F$470,2,FALSE))</f>
        <v/>
      </c>
      <c r="F54" s="328" t="str">
        <f>IF($B$49="","",VLOOKUP(A21,沈下計算用バックデータ!$D$15:$F$470,3,FALSE))</f>
        <v/>
      </c>
      <c r="G54" s="330" t="str">
        <f t="shared" si="8"/>
        <v/>
      </c>
      <c r="H54" s="322"/>
      <c r="J54" s="380" t="str">
        <f>B49</f>
        <v/>
      </c>
      <c r="K54" s="381" t="str">
        <f>G57</f>
        <v/>
      </c>
      <c r="L54" s="202" t="str">
        <f>IF(K54="","",IF($K$54&gt;=$J$48,"OK","NG"))</f>
        <v/>
      </c>
      <c r="N54" s="192"/>
      <c r="O54" s="192"/>
      <c r="P54" s="262"/>
      <c r="Q54" s="22"/>
      <c r="R54" s="262"/>
    </row>
    <row r="55" spans="1:18" ht="13.5" customHeight="1" x14ac:dyDescent="0.2">
      <c r="A55" s="316" t="str">
        <f>IF(簡易基礎長期許容応力度計算!J20="","",VLOOKUP(簡易基礎長期許容応力度計算!J20,アルファベット変換,2,FALSE))</f>
        <v/>
      </c>
      <c r="B55" s="423"/>
      <c r="C55" s="239">
        <v>1.75</v>
      </c>
      <c r="D55" s="261" t="str">
        <f>IF($B$49="","",VLOOKUP(A22,沈下計算用バックデータ!$D$15:$G$470,4,FALSE))</f>
        <v/>
      </c>
      <c r="E55" s="328" t="str">
        <f>IF($B$49="","",VLOOKUP(A22,沈下計算用バックデータ!$D$15:$F$470,2,FALSE))</f>
        <v/>
      </c>
      <c r="F55" s="328" t="str">
        <f>IF($B$49="","",VLOOKUP(A22,沈下計算用バックデータ!$D$15:$F$470,3,FALSE))</f>
        <v/>
      </c>
      <c r="G55" s="330" t="str">
        <f t="shared" si="8"/>
        <v/>
      </c>
      <c r="H55" s="322"/>
      <c r="N55" s="192"/>
      <c r="O55" s="192"/>
      <c r="P55" s="191"/>
      <c r="Q55" s="321"/>
      <c r="R55" s="263"/>
    </row>
    <row r="56" spans="1:18" ht="13.5" customHeight="1" thickBot="1" x14ac:dyDescent="0.25">
      <c r="A56" s="311">
        <f t="shared" ref="A56:A63" si="9">CONCATENATE($A$55,K20)*1</f>
        <v>0.25</v>
      </c>
      <c r="B56" s="423"/>
      <c r="C56" s="324">
        <v>2</v>
      </c>
      <c r="D56" s="325" t="str">
        <f>IF($B$49="","",VLOOKUP(A23,沈下計算用バックデータ!$D$15:$G$470,4,FALSE))</f>
        <v/>
      </c>
      <c r="E56" s="329" t="str">
        <f>IF($B$49="","",VLOOKUP(A23,沈下計算用バックデータ!$D$15:$F$470,2,FALSE))</f>
        <v/>
      </c>
      <c r="F56" s="329" t="str">
        <f>IF($B$49="","",VLOOKUP(A23,沈下計算用バックデータ!$D$15:$F$470,3,FALSE))</f>
        <v/>
      </c>
      <c r="G56" s="330" t="str">
        <f t="shared" si="8"/>
        <v/>
      </c>
      <c r="H56" s="322"/>
      <c r="N56" s="192"/>
      <c r="O56" s="192"/>
      <c r="P56" s="262"/>
      <c r="Q56" s="319"/>
      <c r="R56" s="262"/>
    </row>
    <row r="57" spans="1:18" ht="13.5" customHeight="1" thickBot="1" x14ac:dyDescent="0.25">
      <c r="A57" s="311">
        <f t="shared" si="9"/>
        <v>0.5</v>
      </c>
      <c r="B57" s="424"/>
      <c r="C57" s="425" t="s">
        <v>202</v>
      </c>
      <c r="D57" s="426"/>
      <c r="E57" s="331" t="str">
        <f>IF($E$49="","",AVERAGE(E49:E56))</f>
        <v/>
      </c>
      <c r="F57" s="327" t="str">
        <f>IF($E$49="","",AVERAGE(F49:F56))</f>
        <v/>
      </c>
      <c r="G57" s="379" t="str">
        <f>IF($E$49="","",AVERAGE(G49:G56))</f>
        <v/>
      </c>
      <c r="H57" s="322"/>
      <c r="M57" s="192"/>
      <c r="N57" s="192"/>
      <c r="O57" s="192"/>
      <c r="P57" s="262"/>
      <c r="Q57" s="22"/>
      <c r="R57" s="262"/>
    </row>
    <row r="58" spans="1:18" ht="13.5" customHeight="1" x14ac:dyDescent="0.2">
      <c r="A58" s="311">
        <f t="shared" si="9"/>
        <v>0.75</v>
      </c>
      <c r="H58" s="322"/>
      <c r="M58" s="192"/>
      <c r="N58" s="192"/>
      <c r="O58" s="192"/>
      <c r="P58" s="262"/>
      <c r="Q58" s="22"/>
      <c r="R58" s="262"/>
    </row>
    <row r="59" spans="1:18" ht="13.5" customHeight="1" x14ac:dyDescent="0.2">
      <c r="A59" s="311">
        <f t="shared" si="9"/>
        <v>1</v>
      </c>
      <c r="H59" s="322"/>
      <c r="M59" s="192"/>
      <c r="N59" s="192"/>
      <c r="O59" s="192"/>
      <c r="P59" s="262"/>
      <c r="Q59" s="22"/>
      <c r="R59" s="262"/>
    </row>
    <row r="60" spans="1:18" ht="13.5" customHeight="1" x14ac:dyDescent="0.2">
      <c r="A60" s="311">
        <f t="shared" si="9"/>
        <v>1.25</v>
      </c>
      <c r="H60" s="322"/>
      <c r="M60" s="192"/>
      <c r="N60" s="192"/>
      <c r="O60" s="192"/>
      <c r="P60" s="262"/>
      <c r="Q60" s="22"/>
      <c r="R60" s="262"/>
    </row>
    <row r="61" spans="1:18" ht="13.5" customHeight="1" x14ac:dyDescent="0.2">
      <c r="A61" s="311">
        <f t="shared" si="9"/>
        <v>1.5</v>
      </c>
      <c r="O61" s="192"/>
      <c r="P61" s="262"/>
      <c r="Q61" s="22"/>
      <c r="R61" s="262"/>
    </row>
    <row r="62" spans="1:18" ht="13.5" customHeight="1" x14ac:dyDescent="0.2">
      <c r="A62" s="311">
        <f t="shared" si="9"/>
        <v>1.75</v>
      </c>
      <c r="O62" s="192"/>
      <c r="P62" s="262"/>
      <c r="Q62" s="22"/>
      <c r="R62" s="262"/>
    </row>
    <row r="63" spans="1:18" ht="13.5" customHeight="1" x14ac:dyDescent="0.2">
      <c r="A63" s="311">
        <f t="shared" si="9"/>
        <v>2</v>
      </c>
      <c r="B63" s="440"/>
      <c r="C63" s="441"/>
      <c r="D63" s="441"/>
      <c r="E63" s="441"/>
      <c r="F63" s="441"/>
      <c r="G63" s="441"/>
      <c r="H63" s="441"/>
      <c r="I63" s="441"/>
      <c r="J63" s="441"/>
      <c r="K63" s="441"/>
      <c r="L63" s="441"/>
      <c r="M63" s="441"/>
      <c r="N63" s="441"/>
      <c r="O63" s="441"/>
      <c r="P63" s="442"/>
      <c r="Q63" s="22"/>
      <c r="R63" s="262"/>
    </row>
    <row r="64" spans="1:18" x14ac:dyDescent="0.2">
      <c r="B64" s="443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4"/>
      <c r="O64" s="444"/>
      <c r="P64" s="445"/>
    </row>
    <row r="65" spans="2:20" x14ac:dyDescent="0.2">
      <c r="B65" s="443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4"/>
      <c r="O65" s="444"/>
      <c r="P65" s="445"/>
    </row>
    <row r="66" spans="2:20" x14ac:dyDescent="0.2">
      <c r="B66" s="446"/>
      <c r="C66" s="447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7"/>
      <c r="P66" s="448"/>
    </row>
    <row r="67" spans="2:20" x14ac:dyDescent="0.2">
      <c r="O67" s="192"/>
      <c r="P67" s="192"/>
    </row>
    <row r="68" spans="2:20" x14ac:dyDescent="0.2">
      <c r="O68" s="192"/>
      <c r="P68" s="192"/>
    </row>
    <row r="69" spans="2:20" x14ac:dyDescent="0.2">
      <c r="L69" s="427" t="s">
        <v>232</v>
      </c>
      <c r="M69" s="427"/>
      <c r="N69" s="428" t="str">
        <f>IF(建物情報等!$P$2="","",建物情報等!$P$2)</f>
        <v/>
      </c>
      <c r="O69" s="429"/>
      <c r="P69" s="430"/>
    </row>
    <row r="70" spans="2:20" x14ac:dyDescent="0.2">
      <c r="L70" s="427"/>
      <c r="M70" s="427"/>
      <c r="N70" s="431"/>
      <c r="O70" s="432"/>
      <c r="P70" s="433"/>
    </row>
    <row r="71" spans="2:20" x14ac:dyDescent="0.2">
      <c r="O71" s="203"/>
    </row>
    <row r="72" spans="2:20" x14ac:dyDescent="0.2">
      <c r="O72" s="204"/>
    </row>
    <row r="73" spans="2:20" ht="18" customHeight="1" x14ac:dyDescent="0.2">
      <c r="C73" s="406" t="s">
        <v>209</v>
      </c>
      <c r="O73" s="194"/>
      <c r="T73" s="195"/>
    </row>
    <row r="100" spans="3:10" x14ac:dyDescent="0.2">
      <c r="C100" s="191"/>
      <c r="D100" s="196"/>
      <c r="E100" s="189"/>
      <c r="F100" s="196"/>
      <c r="G100" s="189"/>
      <c r="H100" s="189"/>
      <c r="I100" s="196"/>
      <c r="J100" s="189"/>
    </row>
    <row r="106" spans="3:10" x14ac:dyDescent="0.2">
      <c r="C106" s="193"/>
      <c r="D106" s="193"/>
      <c r="E106" s="193"/>
      <c r="F106" s="193"/>
    </row>
    <row r="107" spans="3:10" x14ac:dyDescent="0.2">
      <c r="C107" s="193"/>
      <c r="D107" s="193"/>
      <c r="E107" s="193"/>
      <c r="F107" s="193"/>
    </row>
    <row r="108" spans="3:10" x14ac:dyDescent="0.2">
      <c r="C108" s="193"/>
      <c r="D108" s="193"/>
      <c r="E108" s="193"/>
      <c r="F108" s="193"/>
    </row>
    <row r="109" spans="3:10" x14ac:dyDescent="0.2">
      <c r="C109" s="193"/>
      <c r="D109" s="193"/>
      <c r="E109" s="193"/>
      <c r="F109" s="193"/>
    </row>
    <row r="110" spans="3:10" x14ac:dyDescent="0.2">
      <c r="C110" s="193"/>
      <c r="D110" s="193"/>
      <c r="E110" s="193"/>
      <c r="F110" s="193"/>
    </row>
    <row r="111" spans="3:10" x14ac:dyDescent="0.2">
      <c r="C111" s="193"/>
      <c r="D111" s="193"/>
      <c r="E111" s="193"/>
      <c r="F111" s="193"/>
    </row>
    <row r="112" spans="3:10" x14ac:dyDescent="0.2">
      <c r="C112" s="193"/>
      <c r="D112" s="193"/>
      <c r="E112" s="193"/>
      <c r="F112" s="193"/>
    </row>
    <row r="113" spans="3:6" x14ac:dyDescent="0.2">
      <c r="C113" s="193"/>
      <c r="D113" s="193"/>
      <c r="E113" s="193"/>
      <c r="F113" s="193"/>
    </row>
    <row r="114" spans="3:6" x14ac:dyDescent="0.2">
      <c r="C114" s="193"/>
      <c r="D114" s="193"/>
      <c r="E114" s="193"/>
      <c r="F114" s="193"/>
    </row>
    <row r="115" spans="3:6" x14ac:dyDescent="0.2">
      <c r="C115" s="193"/>
      <c r="D115" s="193"/>
      <c r="E115" s="193"/>
      <c r="F115" s="193"/>
    </row>
    <row r="116" spans="3:6" x14ac:dyDescent="0.2">
      <c r="C116" s="193"/>
      <c r="D116" s="193"/>
      <c r="E116" s="193"/>
      <c r="F116" s="193"/>
    </row>
    <row r="117" spans="3:6" x14ac:dyDescent="0.2">
      <c r="C117" s="193"/>
      <c r="D117" s="193"/>
      <c r="E117" s="193"/>
      <c r="F117" s="193"/>
    </row>
    <row r="118" spans="3:6" x14ac:dyDescent="0.2">
      <c r="C118" s="193"/>
      <c r="D118" s="193"/>
      <c r="E118" s="193"/>
      <c r="F118" s="193"/>
    </row>
    <row r="119" spans="3:6" x14ac:dyDescent="0.2">
      <c r="C119" s="193"/>
      <c r="D119" s="193"/>
      <c r="E119" s="193"/>
      <c r="F119" s="193"/>
    </row>
    <row r="120" spans="3:6" x14ac:dyDescent="0.2">
      <c r="C120" s="193"/>
      <c r="D120" s="193"/>
      <c r="E120" s="193"/>
      <c r="F120" s="193"/>
    </row>
    <row r="121" spans="3:6" x14ac:dyDescent="0.2">
      <c r="C121" s="193"/>
      <c r="D121" s="193"/>
      <c r="E121" s="193"/>
      <c r="F121" s="193"/>
    </row>
    <row r="122" spans="3:6" x14ac:dyDescent="0.2">
      <c r="C122" s="193"/>
      <c r="D122" s="193"/>
      <c r="E122" s="193"/>
      <c r="F122" s="193"/>
    </row>
    <row r="123" spans="3:6" x14ac:dyDescent="0.2">
      <c r="C123" s="193"/>
      <c r="D123" s="193"/>
      <c r="E123" s="193"/>
      <c r="F123" s="193"/>
    </row>
    <row r="124" spans="3:6" x14ac:dyDescent="0.2">
      <c r="C124" s="193"/>
      <c r="D124" s="193"/>
      <c r="E124" s="193"/>
      <c r="F124" s="193"/>
    </row>
    <row r="125" spans="3:6" x14ac:dyDescent="0.2">
      <c r="C125" s="193"/>
      <c r="D125" s="193"/>
      <c r="E125" s="193"/>
      <c r="F125" s="193"/>
    </row>
    <row r="126" spans="3:6" x14ac:dyDescent="0.2">
      <c r="C126" s="193"/>
      <c r="D126" s="193"/>
      <c r="E126" s="193"/>
      <c r="F126" s="193"/>
    </row>
    <row r="127" spans="3:6" x14ac:dyDescent="0.2">
      <c r="C127" s="193"/>
      <c r="D127" s="193"/>
      <c r="E127" s="193"/>
      <c r="F127" s="193"/>
    </row>
    <row r="128" spans="3:6" x14ac:dyDescent="0.2">
      <c r="C128" s="193"/>
      <c r="D128" s="193"/>
      <c r="E128" s="193"/>
      <c r="F128" s="193"/>
    </row>
    <row r="129" spans="3:6" x14ac:dyDescent="0.2">
      <c r="C129" s="193"/>
      <c r="D129" s="193"/>
      <c r="E129" s="193"/>
      <c r="F129" s="193"/>
    </row>
    <row r="130" spans="3:6" x14ac:dyDescent="0.2">
      <c r="C130" s="193"/>
      <c r="D130" s="193"/>
      <c r="E130" s="193"/>
      <c r="F130" s="193"/>
    </row>
    <row r="131" spans="3:6" x14ac:dyDescent="0.2">
      <c r="C131" s="193"/>
      <c r="D131" s="193"/>
      <c r="E131" s="193"/>
      <c r="F131" s="193"/>
    </row>
    <row r="132" spans="3:6" x14ac:dyDescent="0.2">
      <c r="C132" s="193"/>
      <c r="D132" s="193"/>
      <c r="E132" s="193"/>
      <c r="F132" s="193"/>
    </row>
    <row r="133" spans="3:6" x14ac:dyDescent="0.2">
      <c r="C133" s="193"/>
      <c r="D133" s="193"/>
      <c r="E133" s="193"/>
      <c r="F133" s="193"/>
    </row>
    <row r="134" spans="3:6" x14ac:dyDescent="0.2">
      <c r="C134" s="193"/>
      <c r="D134" s="193"/>
      <c r="E134" s="193"/>
      <c r="F134" s="193"/>
    </row>
    <row r="135" spans="3:6" x14ac:dyDescent="0.2">
      <c r="C135" s="193"/>
      <c r="D135" s="193"/>
      <c r="E135" s="193"/>
      <c r="F135" s="193"/>
    </row>
    <row r="136" spans="3:6" x14ac:dyDescent="0.2">
      <c r="C136" s="193"/>
      <c r="D136" s="193"/>
      <c r="E136" s="193"/>
      <c r="F136" s="193"/>
    </row>
    <row r="137" spans="3:6" x14ac:dyDescent="0.2">
      <c r="C137" s="193"/>
      <c r="D137" s="193"/>
      <c r="E137" s="193"/>
      <c r="F137" s="193"/>
    </row>
    <row r="138" spans="3:6" x14ac:dyDescent="0.2">
      <c r="C138" s="193"/>
      <c r="D138" s="193"/>
      <c r="E138" s="193"/>
      <c r="F138" s="193"/>
    </row>
    <row r="139" spans="3:6" x14ac:dyDescent="0.2">
      <c r="C139" s="193"/>
      <c r="D139" s="193"/>
      <c r="E139" s="193"/>
      <c r="F139" s="193"/>
    </row>
    <row r="140" spans="3:6" x14ac:dyDescent="0.2">
      <c r="C140" s="193"/>
      <c r="D140" s="193"/>
      <c r="E140" s="193"/>
      <c r="F140" s="193"/>
    </row>
    <row r="141" spans="3:6" x14ac:dyDescent="0.2">
      <c r="C141" s="193"/>
      <c r="D141" s="193"/>
      <c r="E141" s="193"/>
      <c r="F141" s="193"/>
    </row>
    <row r="142" spans="3:6" x14ac:dyDescent="0.2">
      <c r="C142" s="193"/>
      <c r="D142" s="193"/>
      <c r="E142" s="193"/>
      <c r="F142" s="193"/>
    </row>
    <row r="143" spans="3:6" x14ac:dyDescent="0.2">
      <c r="C143" s="193"/>
      <c r="D143" s="193"/>
      <c r="E143" s="193"/>
      <c r="F143" s="193"/>
    </row>
    <row r="144" spans="3:6" x14ac:dyDescent="0.2">
      <c r="C144" s="193"/>
      <c r="D144" s="193"/>
      <c r="E144" s="193"/>
      <c r="F144" s="193"/>
    </row>
    <row r="145" spans="3:6" x14ac:dyDescent="0.2">
      <c r="C145" s="193"/>
      <c r="D145" s="193"/>
      <c r="E145" s="193"/>
      <c r="F145" s="193"/>
    </row>
    <row r="146" spans="3:6" x14ac:dyDescent="0.2">
      <c r="C146" s="193"/>
      <c r="D146" s="193"/>
      <c r="E146" s="193"/>
      <c r="F146" s="193"/>
    </row>
  </sheetData>
  <sheetProtection algorithmName="SHA-512" hashValue="clw85JY32aiSQYhlTZOv+aOlvnORC91Pi2SkAv12laLZzjwtf0pDmZzutwX/r/PF2xMBHXxWYtZ561V/rOPMOg==" saltValue="CYd/WRmW0vEPmGjSM1Nv0w==" spinCount="100000" sheet="1" objects="1" scenarios="1"/>
  <mergeCells count="15">
    <mergeCell ref="L69:M70"/>
    <mergeCell ref="N69:P70"/>
    <mergeCell ref="K43:L43"/>
    <mergeCell ref="C43:D43"/>
    <mergeCell ref="C1:I1"/>
    <mergeCell ref="J48:N48"/>
    <mergeCell ref="K28:L28"/>
    <mergeCell ref="B63:P66"/>
    <mergeCell ref="B50:B57"/>
    <mergeCell ref="J36:J43"/>
    <mergeCell ref="B36:B43"/>
    <mergeCell ref="C28:D28"/>
    <mergeCell ref="C57:D57"/>
    <mergeCell ref="B21:B28"/>
    <mergeCell ref="J21:J28"/>
  </mergeCells>
  <phoneticPr fontId="3"/>
  <dataValidations count="2">
    <dataValidation type="list" allowBlank="1" showInputMessage="1" showErrorMessage="1" sqref="IY64:IY67 WVK983104:WVK983107 WLO983104:WLO983107 WBS983104:WBS983107 VRW983104:VRW983107 VIA983104:VIA983107 UYE983104:UYE983107 UOI983104:UOI983107 UEM983104:UEM983107 TUQ983104:TUQ983107 TKU983104:TKU983107 TAY983104:TAY983107 SRC983104:SRC983107 SHG983104:SHG983107 RXK983104:RXK983107 RNO983104:RNO983107 RDS983104:RDS983107 QTW983104:QTW983107 QKA983104:QKA983107 QAE983104:QAE983107 PQI983104:PQI983107 PGM983104:PGM983107 OWQ983104:OWQ983107 OMU983104:OMU983107 OCY983104:OCY983107 NTC983104:NTC983107 NJG983104:NJG983107 MZK983104:MZK983107 MPO983104:MPO983107 MFS983104:MFS983107 LVW983104:LVW983107 LMA983104:LMA983107 LCE983104:LCE983107 KSI983104:KSI983107 KIM983104:KIM983107 JYQ983104:JYQ983107 JOU983104:JOU983107 JEY983104:JEY983107 IVC983104:IVC983107 ILG983104:ILG983107 IBK983104:IBK983107 HRO983104:HRO983107 HHS983104:HHS983107 GXW983104:GXW983107 GOA983104:GOA983107 GEE983104:GEE983107 FUI983104:FUI983107 FKM983104:FKM983107 FAQ983104:FAQ983107 EQU983104:EQU983107 EGY983104:EGY983107 DXC983104:DXC983107 DNG983104:DNG983107 DDK983104:DDK983107 CTO983104:CTO983107 CJS983104:CJS983107 BZW983104:BZW983107 BQA983104:BQA983107 BGE983104:BGE983107 AWI983104:AWI983107 AMM983104:AMM983107 ACQ983104:ACQ983107 SU983104:SU983107 IY983104:IY983107 D983104:D983107 WVK917568:WVK917571 WLO917568:WLO917571 WBS917568:WBS917571 VRW917568:VRW917571 VIA917568:VIA917571 UYE917568:UYE917571 UOI917568:UOI917571 UEM917568:UEM917571 TUQ917568:TUQ917571 TKU917568:TKU917571 TAY917568:TAY917571 SRC917568:SRC917571 SHG917568:SHG917571 RXK917568:RXK917571 RNO917568:RNO917571 RDS917568:RDS917571 QTW917568:QTW917571 QKA917568:QKA917571 QAE917568:QAE917571 PQI917568:PQI917571 PGM917568:PGM917571 OWQ917568:OWQ917571 OMU917568:OMU917571 OCY917568:OCY917571 NTC917568:NTC917571 NJG917568:NJG917571 MZK917568:MZK917571 MPO917568:MPO917571 MFS917568:MFS917571 LVW917568:LVW917571 LMA917568:LMA917571 LCE917568:LCE917571 KSI917568:KSI917571 KIM917568:KIM917571 JYQ917568:JYQ917571 JOU917568:JOU917571 JEY917568:JEY917571 IVC917568:IVC917571 ILG917568:ILG917571 IBK917568:IBK917571 HRO917568:HRO917571 HHS917568:HHS917571 GXW917568:GXW917571 GOA917568:GOA917571 GEE917568:GEE917571 FUI917568:FUI917571 FKM917568:FKM917571 FAQ917568:FAQ917571 EQU917568:EQU917571 EGY917568:EGY917571 DXC917568:DXC917571 DNG917568:DNG917571 DDK917568:DDK917571 CTO917568:CTO917571 CJS917568:CJS917571 BZW917568:BZW917571 BQA917568:BQA917571 BGE917568:BGE917571 AWI917568:AWI917571 AMM917568:AMM917571 ACQ917568:ACQ917571 SU917568:SU917571 IY917568:IY917571 D917568:D917571 WVK852032:WVK852035 WLO852032:WLO852035 WBS852032:WBS852035 VRW852032:VRW852035 VIA852032:VIA852035 UYE852032:UYE852035 UOI852032:UOI852035 UEM852032:UEM852035 TUQ852032:TUQ852035 TKU852032:TKU852035 TAY852032:TAY852035 SRC852032:SRC852035 SHG852032:SHG852035 RXK852032:RXK852035 RNO852032:RNO852035 RDS852032:RDS852035 QTW852032:QTW852035 QKA852032:QKA852035 QAE852032:QAE852035 PQI852032:PQI852035 PGM852032:PGM852035 OWQ852032:OWQ852035 OMU852032:OMU852035 OCY852032:OCY852035 NTC852032:NTC852035 NJG852032:NJG852035 MZK852032:MZK852035 MPO852032:MPO852035 MFS852032:MFS852035 LVW852032:LVW852035 LMA852032:LMA852035 LCE852032:LCE852035 KSI852032:KSI852035 KIM852032:KIM852035 JYQ852032:JYQ852035 JOU852032:JOU852035 JEY852032:JEY852035 IVC852032:IVC852035 ILG852032:ILG852035 IBK852032:IBK852035 HRO852032:HRO852035 HHS852032:HHS852035 GXW852032:GXW852035 GOA852032:GOA852035 GEE852032:GEE852035 FUI852032:FUI852035 FKM852032:FKM852035 FAQ852032:FAQ852035 EQU852032:EQU852035 EGY852032:EGY852035 DXC852032:DXC852035 DNG852032:DNG852035 DDK852032:DDK852035 CTO852032:CTO852035 CJS852032:CJS852035 BZW852032:BZW852035 BQA852032:BQA852035 BGE852032:BGE852035 AWI852032:AWI852035 AMM852032:AMM852035 ACQ852032:ACQ852035 SU852032:SU852035 IY852032:IY852035 D852032:D852035 WVK786496:WVK786499 WLO786496:WLO786499 WBS786496:WBS786499 VRW786496:VRW786499 VIA786496:VIA786499 UYE786496:UYE786499 UOI786496:UOI786499 UEM786496:UEM786499 TUQ786496:TUQ786499 TKU786496:TKU786499 TAY786496:TAY786499 SRC786496:SRC786499 SHG786496:SHG786499 RXK786496:RXK786499 RNO786496:RNO786499 RDS786496:RDS786499 QTW786496:QTW786499 QKA786496:QKA786499 QAE786496:QAE786499 PQI786496:PQI786499 PGM786496:PGM786499 OWQ786496:OWQ786499 OMU786496:OMU786499 OCY786496:OCY786499 NTC786496:NTC786499 NJG786496:NJG786499 MZK786496:MZK786499 MPO786496:MPO786499 MFS786496:MFS786499 LVW786496:LVW786499 LMA786496:LMA786499 LCE786496:LCE786499 KSI786496:KSI786499 KIM786496:KIM786499 JYQ786496:JYQ786499 JOU786496:JOU786499 JEY786496:JEY786499 IVC786496:IVC786499 ILG786496:ILG786499 IBK786496:IBK786499 HRO786496:HRO786499 HHS786496:HHS786499 GXW786496:GXW786499 GOA786496:GOA786499 GEE786496:GEE786499 FUI786496:FUI786499 FKM786496:FKM786499 FAQ786496:FAQ786499 EQU786496:EQU786499 EGY786496:EGY786499 DXC786496:DXC786499 DNG786496:DNG786499 DDK786496:DDK786499 CTO786496:CTO786499 CJS786496:CJS786499 BZW786496:BZW786499 BQA786496:BQA786499 BGE786496:BGE786499 AWI786496:AWI786499 AMM786496:AMM786499 ACQ786496:ACQ786499 SU786496:SU786499 IY786496:IY786499 D786496:D786499 WVK720960:WVK720963 WLO720960:WLO720963 WBS720960:WBS720963 VRW720960:VRW720963 VIA720960:VIA720963 UYE720960:UYE720963 UOI720960:UOI720963 UEM720960:UEM720963 TUQ720960:TUQ720963 TKU720960:TKU720963 TAY720960:TAY720963 SRC720960:SRC720963 SHG720960:SHG720963 RXK720960:RXK720963 RNO720960:RNO720963 RDS720960:RDS720963 QTW720960:QTW720963 QKA720960:QKA720963 QAE720960:QAE720963 PQI720960:PQI720963 PGM720960:PGM720963 OWQ720960:OWQ720963 OMU720960:OMU720963 OCY720960:OCY720963 NTC720960:NTC720963 NJG720960:NJG720963 MZK720960:MZK720963 MPO720960:MPO720963 MFS720960:MFS720963 LVW720960:LVW720963 LMA720960:LMA720963 LCE720960:LCE720963 KSI720960:KSI720963 KIM720960:KIM720963 JYQ720960:JYQ720963 JOU720960:JOU720963 JEY720960:JEY720963 IVC720960:IVC720963 ILG720960:ILG720963 IBK720960:IBK720963 HRO720960:HRO720963 HHS720960:HHS720963 GXW720960:GXW720963 GOA720960:GOA720963 GEE720960:GEE720963 FUI720960:FUI720963 FKM720960:FKM720963 FAQ720960:FAQ720963 EQU720960:EQU720963 EGY720960:EGY720963 DXC720960:DXC720963 DNG720960:DNG720963 DDK720960:DDK720963 CTO720960:CTO720963 CJS720960:CJS720963 BZW720960:BZW720963 BQA720960:BQA720963 BGE720960:BGE720963 AWI720960:AWI720963 AMM720960:AMM720963 ACQ720960:ACQ720963 SU720960:SU720963 IY720960:IY720963 D720960:D720963 WVK655424:WVK655427 WLO655424:WLO655427 WBS655424:WBS655427 VRW655424:VRW655427 VIA655424:VIA655427 UYE655424:UYE655427 UOI655424:UOI655427 UEM655424:UEM655427 TUQ655424:TUQ655427 TKU655424:TKU655427 TAY655424:TAY655427 SRC655424:SRC655427 SHG655424:SHG655427 RXK655424:RXK655427 RNO655424:RNO655427 RDS655424:RDS655427 QTW655424:QTW655427 QKA655424:QKA655427 QAE655424:QAE655427 PQI655424:PQI655427 PGM655424:PGM655427 OWQ655424:OWQ655427 OMU655424:OMU655427 OCY655424:OCY655427 NTC655424:NTC655427 NJG655424:NJG655427 MZK655424:MZK655427 MPO655424:MPO655427 MFS655424:MFS655427 LVW655424:LVW655427 LMA655424:LMA655427 LCE655424:LCE655427 KSI655424:KSI655427 KIM655424:KIM655427 JYQ655424:JYQ655427 JOU655424:JOU655427 JEY655424:JEY655427 IVC655424:IVC655427 ILG655424:ILG655427 IBK655424:IBK655427 HRO655424:HRO655427 HHS655424:HHS655427 GXW655424:GXW655427 GOA655424:GOA655427 GEE655424:GEE655427 FUI655424:FUI655427 FKM655424:FKM655427 FAQ655424:FAQ655427 EQU655424:EQU655427 EGY655424:EGY655427 DXC655424:DXC655427 DNG655424:DNG655427 DDK655424:DDK655427 CTO655424:CTO655427 CJS655424:CJS655427 BZW655424:BZW655427 BQA655424:BQA655427 BGE655424:BGE655427 AWI655424:AWI655427 AMM655424:AMM655427 ACQ655424:ACQ655427 SU655424:SU655427 IY655424:IY655427 D655424:D655427 WVK589888:WVK589891 WLO589888:WLO589891 WBS589888:WBS589891 VRW589888:VRW589891 VIA589888:VIA589891 UYE589888:UYE589891 UOI589888:UOI589891 UEM589888:UEM589891 TUQ589888:TUQ589891 TKU589888:TKU589891 TAY589888:TAY589891 SRC589888:SRC589891 SHG589888:SHG589891 RXK589888:RXK589891 RNO589888:RNO589891 RDS589888:RDS589891 QTW589888:QTW589891 QKA589888:QKA589891 QAE589888:QAE589891 PQI589888:PQI589891 PGM589888:PGM589891 OWQ589888:OWQ589891 OMU589888:OMU589891 OCY589888:OCY589891 NTC589888:NTC589891 NJG589888:NJG589891 MZK589888:MZK589891 MPO589888:MPO589891 MFS589888:MFS589891 LVW589888:LVW589891 LMA589888:LMA589891 LCE589888:LCE589891 KSI589888:KSI589891 KIM589888:KIM589891 JYQ589888:JYQ589891 JOU589888:JOU589891 JEY589888:JEY589891 IVC589888:IVC589891 ILG589888:ILG589891 IBK589888:IBK589891 HRO589888:HRO589891 HHS589888:HHS589891 GXW589888:GXW589891 GOA589888:GOA589891 GEE589888:GEE589891 FUI589888:FUI589891 FKM589888:FKM589891 FAQ589888:FAQ589891 EQU589888:EQU589891 EGY589888:EGY589891 DXC589888:DXC589891 DNG589888:DNG589891 DDK589888:DDK589891 CTO589888:CTO589891 CJS589888:CJS589891 BZW589888:BZW589891 BQA589888:BQA589891 BGE589888:BGE589891 AWI589888:AWI589891 AMM589888:AMM589891 ACQ589888:ACQ589891 SU589888:SU589891 IY589888:IY589891 D589888:D589891 WVK524352:WVK524355 WLO524352:WLO524355 WBS524352:WBS524355 VRW524352:VRW524355 VIA524352:VIA524355 UYE524352:UYE524355 UOI524352:UOI524355 UEM524352:UEM524355 TUQ524352:TUQ524355 TKU524352:TKU524355 TAY524352:TAY524355 SRC524352:SRC524355 SHG524352:SHG524355 RXK524352:RXK524355 RNO524352:RNO524355 RDS524352:RDS524355 QTW524352:QTW524355 QKA524352:QKA524355 QAE524352:QAE524355 PQI524352:PQI524355 PGM524352:PGM524355 OWQ524352:OWQ524355 OMU524352:OMU524355 OCY524352:OCY524355 NTC524352:NTC524355 NJG524352:NJG524355 MZK524352:MZK524355 MPO524352:MPO524355 MFS524352:MFS524355 LVW524352:LVW524355 LMA524352:LMA524355 LCE524352:LCE524355 KSI524352:KSI524355 KIM524352:KIM524355 JYQ524352:JYQ524355 JOU524352:JOU524355 JEY524352:JEY524355 IVC524352:IVC524355 ILG524352:ILG524355 IBK524352:IBK524355 HRO524352:HRO524355 HHS524352:HHS524355 GXW524352:GXW524355 GOA524352:GOA524355 GEE524352:GEE524355 FUI524352:FUI524355 FKM524352:FKM524355 FAQ524352:FAQ524355 EQU524352:EQU524355 EGY524352:EGY524355 DXC524352:DXC524355 DNG524352:DNG524355 DDK524352:DDK524355 CTO524352:CTO524355 CJS524352:CJS524355 BZW524352:BZW524355 BQA524352:BQA524355 BGE524352:BGE524355 AWI524352:AWI524355 AMM524352:AMM524355 ACQ524352:ACQ524355 SU524352:SU524355 IY524352:IY524355 D524352:D524355 WVK458816:WVK458819 WLO458816:WLO458819 WBS458816:WBS458819 VRW458816:VRW458819 VIA458816:VIA458819 UYE458816:UYE458819 UOI458816:UOI458819 UEM458816:UEM458819 TUQ458816:TUQ458819 TKU458816:TKU458819 TAY458816:TAY458819 SRC458816:SRC458819 SHG458816:SHG458819 RXK458816:RXK458819 RNO458816:RNO458819 RDS458816:RDS458819 QTW458816:QTW458819 QKA458816:QKA458819 QAE458816:QAE458819 PQI458816:PQI458819 PGM458816:PGM458819 OWQ458816:OWQ458819 OMU458816:OMU458819 OCY458816:OCY458819 NTC458816:NTC458819 NJG458816:NJG458819 MZK458816:MZK458819 MPO458816:MPO458819 MFS458816:MFS458819 LVW458816:LVW458819 LMA458816:LMA458819 LCE458816:LCE458819 KSI458816:KSI458819 KIM458816:KIM458819 JYQ458816:JYQ458819 JOU458816:JOU458819 JEY458816:JEY458819 IVC458816:IVC458819 ILG458816:ILG458819 IBK458816:IBK458819 HRO458816:HRO458819 HHS458816:HHS458819 GXW458816:GXW458819 GOA458816:GOA458819 GEE458816:GEE458819 FUI458816:FUI458819 FKM458816:FKM458819 FAQ458816:FAQ458819 EQU458816:EQU458819 EGY458816:EGY458819 DXC458816:DXC458819 DNG458816:DNG458819 DDK458816:DDK458819 CTO458816:CTO458819 CJS458816:CJS458819 BZW458816:BZW458819 BQA458816:BQA458819 BGE458816:BGE458819 AWI458816:AWI458819 AMM458816:AMM458819 ACQ458816:ACQ458819 SU458816:SU458819 IY458816:IY458819 D458816:D458819 WVK393280:WVK393283 WLO393280:WLO393283 WBS393280:WBS393283 VRW393280:VRW393283 VIA393280:VIA393283 UYE393280:UYE393283 UOI393280:UOI393283 UEM393280:UEM393283 TUQ393280:TUQ393283 TKU393280:TKU393283 TAY393280:TAY393283 SRC393280:SRC393283 SHG393280:SHG393283 RXK393280:RXK393283 RNO393280:RNO393283 RDS393280:RDS393283 QTW393280:QTW393283 QKA393280:QKA393283 QAE393280:QAE393283 PQI393280:PQI393283 PGM393280:PGM393283 OWQ393280:OWQ393283 OMU393280:OMU393283 OCY393280:OCY393283 NTC393280:NTC393283 NJG393280:NJG393283 MZK393280:MZK393283 MPO393280:MPO393283 MFS393280:MFS393283 LVW393280:LVW393283 LMA393280:LMA393283 LCE393280:LCE393283 KSI393280:KSI393283 KIM393280:KIM393283 JYQ393280:JYQ393283 JOU393280:JOU393283 JEY393280:JEY393283 IVC393280:IVC393283 ILG393280:ILG393283 IBK393280:IBK393283 HRO393280:HRO393283 HHS393280:HHS393283 GXW393280:GXW393283 GOA393280:GOA393283 GEE393280:GEE393283 FUI393280:FUI393283 FKM393280:FKM393283 FAQ393280:FAQ393283 EQU393280:EQU393283 EGY393280:EGY393283 DXC393280:DXC393283 DNG393280:DNG393283 DDK393280:DDK393283 CTO393280:CTO393283 CJS393280:CJS393283 BZW393280:BZW393283 BQA393280:BQA393283 BGE393280:BGE393283 AWI393280:AWI393283 AMM393280:AMM393283 ACQ393280:ACQ393283 SU393280:SU393283 IY393280:IY393283 D393280:D393283 WVK327744:WVK327747 WLO327744:WLO327747 WBS327744:WBS327747 VRW327744:VRW327747 VIA327744:VIA327747 UYE327744:UYE327747 UOI327744:UOI327747 UEM327744:UEM327747 TUQ327744:TUQ327747 TKU327744:TKU327747 TAY327744:TAY327747 SRC327744:SRC327747 SHG327744:SHG327747 RXK327744:RXK327747 RNO327744:RNO327747 RDS327744:RDS327747 QTW327744:QTW327747 QKA327744:QKA327747 QAE327744:QAE327747 PQI327744:PQI327747 PGM327744:PGM327747 OWQ327744:OWQ327747 OMU327744:OMU327747 OCY327744:OCY327747 NTC327744:NTC327747 NJG327744:NJG327747 MZK327744:MZK327747 MPO327744:MPO327747 MFS327744:MFS327747 LVW327744:LVW327747 LMA327744:LMA327747 LCE327744:LCE327747 KSI327744:KSI327747 KIM327744:KIM327747 JYQ327744:JYQ327747 JOU327744:JOU327747 JEY327744:JEY327747 IVC327744:IVC327747 ILG327744:ILG327747 IBK327744:IBK327747 HRO327744:HRO327747 HHS327744:HHS327747 GXW327744:GXW327747 GOA327744:GOA327747 GEE327744:GEE327747 FUI327744:FUI327747 FKM327744:FKM327747 FAQ327744:FAQ327747 EQU327744:EQU327747 EGY327744:EGY327747 DXC327744:DXC327747 DNG327744:DNG327747 DDK327744:DDK327747 CTO327744:CTO327747 CJS327744:CJS327747 BZW327744:BZW327747 BQA327744:BQA327747 BGE327744:BGE327747 AWI327744:AWI327747 AMM327744:AMM327747 ACQ327744:ACQ327747 SU327744:SU327747 IY327744:IY327747 D327744:D327747 WVK262208:WVK262211 WLO262208:WLO262211 WBS262208:WBS262211 VRW262208:VRW262211 VIA262208:VIA262211 UYE262208:UYE262211 UOI262208:UOI262211 UEM262208:UEM262211 TUQ262208:TUQ262211 TKU262208:TKU262211 TAY262208:TAY262211 SRC262208:SRC262211 SHG262208:SHG262211 RXK262208:RXK262211 RNO262208:RNO262211 RDS262208:RDS262211 QTW262208:QTW262211 QKA262208:QKA262211 QAE262208:QAE262211 PQI262208:PQI262211 PGM262208:PGM262211 OWQ262208:OWQ262211 OMU262208:OMU262211 OCY262208:OCY262211 NTC262208:NTC262211 NJG262208:NJG262211 MZK262208:MZK262211 MPO262208:MPO262211 MFS262208:MFS262211 LVW262208:LVW262211 LMA262208:LMA262211 LCE262208:LCE262211 KSI262208:KSI262211 KIM262208:KIM262211 JYQ262208:JYQ262211 JOU262208:JOU262211 JEY262208:JEY262211 IVC262208:IVC262211 ILG262208:ILG262211 IBK262208:IBK262211 HRO262208:HRO262211 HHS262208:HHS262211 GXW262208:GXW262211 GOA262208:GOA262211 GEE262208:GEE262211 FUI262208:FUI262211 FKM262208:FKM262211 FAQ262208:FAQ262211 EQU262208:EQU262211 EGY262208:EGY262211 DXC262208:DXC262211 DNG262208:DNG262211 DDK262208:DDK262211 CTO262208:CTO262211 CJS262208:CJS262211 BZW262208:BZW262211 BQA262208:BQA262211 BGE262208:BGE262211 AWI262208:AWI262211 AMM262208:AMM262211 ACQ262208:ACQ262211 SU262208:SU262211 IY262208:IY262211 D262208:D262211 WVK196672:WVK196675 WLO196672:WLO196675 WBS196672:WBS196675 VRW196672:VRW196675 VIA196672:VIA196675 UYE196672:UYE196675 UOI196672:UOI196675 UEM196672:UEM196675 TUQ196672:TUQ196675 TKU196672:TKU196675 TAY196672:TAY196675 SRC196672:SRC196675 SHG196672:SHG196675 RXK196672:RXK196675 RNO196672:RNO196675 RDS196672:RDS196675 QTW196672:QTW196675 QKA196672:QKA196675 QAE196672:QAE196675 PQI196672:PQI196675 PGM196672:PGM196675 OWQ196672:OWQ196675 OMU196672:OMU196675 OCY196672:OCY196675 NTC196672:NTC196675 NJG196672:NJG196675 MZK196672:MZK196675 MPO196672:MPO196675 MFS196672:MFS196675 LVW196672:LVW196675 LMA196672:LMA196675 LCE196672:LCE196675 KSI196672:KSI196675 KIM196672:KIM196675 JYQ196672:JYQ196675 JOU196672:JOU196675 JEY196672:JEY196675 IVC196672:IVC196675 ILG196672:ILG196675 IBK196672:IBK196675 HRO196672:HRO196675 HHS196672:HHS196675 GXW196672:GXW196675 GOA196672:GOA196675 GEE196672:GEE196675 FUI196672:FUI196675 FKM196672:FKM196675 FAQ196672:FAQ196675 EQU196672:EQU196675 EGY196672:EGY196675 DXC196672:DXC196675 DNG196672:DNG196675 DDK196672:DDK196675 CTO196672:CTO196675 CJS196672:CJS196675 BZW196672:BZW196675 BQA196672:BQA196675 BGE196672:BGE196675 AWI196672:AWI196675 AMM196672:AMM196675 ACQ196672:ACQ196675 SU196672:SU196675 IY196672:IY196675 D196672:D196675 WVK131136:WVK131139 WLO131136:WLO131139 WBS131136:WBS131139 VRW131136:VRW131139 VIA131136:VIA131139 UYE131136:UYE131139 UOI131136:UOI131139 UEM131136:UEM131139 TUQ131136:TUQ131139 TKU131136:TKU131139 TAY131136:TAY131139 SRC131136:SRC131139 SHG131136:SHG131139 RXK131136:RXK131139 RNO131136:RNO131139 RDS131136:RDS131139 QTW131136:QTW131139 QKA131136:QKA131139 QAE131136:QAE131139 PQI131136:PQI131139 PGM131136:PGM131139 OWQ131136:OWQ131139 OMU131136:OMU131139 OCY131136:OCY131139 NTC131136:NTC131139 NJG131136:NJG131139 MZK131136:MZK131139 MPO131136:MPO131139 MFS131136:MFS131139 LVW131136:LVW131139 LMA131136:LMA131139 LCE131136:LCE131139 KSI131136:KSI131139 KIM131136:KIM131139 JYQ131136:JYQ131139 JOU131136:JOU131139 JEY131136:JEY131139 IVC131136:IVC131139 ILG131136:ILG131139 IBK131136:IBK131139 HRO131136:HRO131139 HHS131136:HHS131139 GXW131136:GXW131139 GOA131136:GOA131139 GEE131136:GEE131139 FUI131136:FUI131139 FKM131136:FKM131139 FAQ131136:FAQ131139 EQU131136:EQU131139 EGY131136:EGY131139 DXC131136:DXC131139 DNG131136:DNG131139 DDK131136:DDK131139 CTO131136:CTO131139 CJS131136:CJS131139 BZW131136:BZW131139 BQA131136:BQA131139 BGE131136:BGE131139 AWI131136:AWI131139 AMM131136:AMM131139 ACQ131136:ACQ131139 SU131136:SU131139 IY131136:IY131139 D131136:D131139 WVK65600:WVK65603 WLO65600:WLO65603 WBS65600:WBS65603 VRW65600:VRW65603 VIA65600:VIA65603 UYE65600:UYE65603 UOI65600:UOI65603 UEM65600:UEM65603 TUQ65600:TUQ65603 TKU65600:TKU65603 TAY65600:TAY65603 SRC65600:SRC65603 SHG65600:SHG65603 RXK65600:RXK65603 RNO65600:RNO65603 RDS65600:RDS65603 QTW65600:QTW65603 QKA65600:QKA65603 QAE65600:QAE65603 PQI65600:PQI65603 PGM65600:PGM65603 OWQ65600:OWQ65603 OMU65600:OMU65603 OCY65600:OCY65603 NTC65600:NTC65603 NJG65600:NJG65603 MZK65600:MZK65603 MPO65600:MPO65603 MFS65600:MFS65603 LVW65600:LVW65603 LMA65600:LMA65603 LCE65600:LCE65603 KSI65600:KSI65603 KIM65600:KIM65603 JYQ65600:JYQ65603 JOU65600:JOU65603 JEY65600:JEY65603 IVC65600:IVC65603 ILG65600:ILG65603 IBK65600:IBK65603 HRO65600:HRO65603 HHS65600:HHS65603 GXW65600:GXW65603 GOA65600:GOA65603 GEE65600:GEE65603 FUI65600:FUI65603 FKM65600:FKM65603 FAQ65600:FAQ65603 EQU65600:EQU65603 EGY65600:EGY65603 DXC65600:DXC65603 DNG65600:DNG65603 DDK65600:DDK65603 CTO65600:CTO65603 CJS65600:CJS65603 BZW65600:BZW65603 BQA65600:BQA65603 BGE65600:BGE65603 AWI65600:AWI65603 AMM65600:AMM65603 ACQ65600:ACQ65603 SU65600:SU65603 IY65600:IY65603 D65600:D65603 WVK64:WVK67 WLO64:WLO67 WBS64:WBS67 VRW64:VRW67 VIA64:VIA67 UYE64:UYE67 UOI64:UOI67 UEM64:UEM67 TUQ64:TUQ67 TKU64:TKU67 TAY64:TAY67 SRC64:SRC67 SHG64:SHG67 RXK64:RXK67 RNO64:RNO67 RDS64:RDS67 QTW64:QTW67 QKA64:QKA67 QAE64:QAE67 PQI64:PQI67 PGM64:PGM67 OWQ64:OWQ67 OMU64:OMU67 OCY64:OCY67 NTC64:NTC67 NJG64:NJG67 MZK64:MZK67 MPO64:MPO67 MFS64:MFS67 LVW64:LVW67 LMA64:LMA67 LCE64:LCE67 KSI64:KSI67 KIM64:KIM67 JYQ64:JYQ67 JOU64:JOU67 JEY64:JEY67 IVC64:IVC67 ILG64:ILG67 IBK64:IBK67 HRO64:HRO67 HHS64:HHS67 GXW64:GXW67 GOA64:GOA67 GEE64:GEE67 FUI64:FUI67 FKM64:FKM67 FAQ64:FAQ67 EQU64:EQU67 EGY64:EGY67 DXC64:DXC67 DNG64:DNG67 DDK64:DDK67 CTO64:CTO67 CJS64:CJS67 BZW64:BZW67 BQA64:BQA67 BGE64:BGE67 AWI64:AWI67 AMM64:AMM67 ACQ64:ACQ67 SU64:SU67" xr:uid="{00000000-0002-0000-0400-000000000000}">
      <formula1>$R$2:$R$4</formula1>
    </dataValidation>
    <dataValidation type="list" allowBlank="1" showInputMessage="1" showErrorMessage="1" sqref="AWI36:AWI44 WVK983060:WVK983067 WLO983060:WLO983067 WBS983060:WBS983067 VRW983060:VRW983067 VIA983060:VIA983067 UYE983060:UYE983067 UOI983060:UOI983067 UEM983060:UEM983067 TUQ983060:TUQ983067 TKU983060:TKU983067 TAY983060:TAY983067 SRC983060:SRC983067 SHG983060:SHG983067 RXK983060:RXK983067 RNO983060:RNO983067 RDS983060:RDS983067 QTW983060:QTW983067 QKA983060:QKA983067 QAE983060:QAE983067 PQI983060:PQI983067 PGM983060:PGM983067 OWQ983060:OWQ983067 OMU983060:OMU983067 OCY983060:OCY983067 NTC983060:NTC983067 NJG983060:NJG983067 MZK983060:MZK983067 MPO983060:MPO983067 MFS983060:MFS983067 LVW983060:LVW983067 LMA983060:LMA983067 LCE983060:LCE983067 KSI983060:KSI983067 KIM983060:KIM983067 JYQ983060:JYQ983067 JOU983060:JOU983067 JEY983060:JEY983067 IVC983060:IVC983067 ILG983060:ILG983067 IBK983060:IBK983067 HRO983060:HRO983067 HHS983060:HHS983067 GXW983060:GXW983067 GOA983060:GOA983067 GEE983060:GEE983067 FUI983060:FUI983067 FKM983060:FKM983067 FAQ983060:FAQ983067 EQU983060:EQU983067 EGY983060:EGY983067 DXC983060:DXC983067 DNG983060:DNG983067 DDK983060:DDK983067 CTO983060:CTO983067 CJS983060:CJS983067 BZW983060:BZW983067 BQA983060:BQA983067 BGE983060:BGE983067 AWI983060:AWI983067 AMM983060:AMM983067 ACQ983060:ACQ983067 SU983060:SU983067 IY983060:IY983067 D983060:D983067 WVK917524:WVK917531 WLO917524:WLO917531 WBS917524:WBS917531 VRW917524:VRW917531 VIA917524:VIA917531 UYE917524:UYE917531 UOI917524:UOI917531 UEM917524:UEM917531 TUQ917524:TUQ917531 TKU917524:TKU917531 TAY917524:TAY917531 SRC917524:SRC917531 SHG917524:SHG917531 RXK917524:RXK917531 RNO917524:RNO917531 RDS917524:RDS917531 QTW917524:QTW917531 QKA917524:QKA917531 QAE917524:QAE917531 PQI917524:PQI917531 PGM917524:PGM917531 OWQ917524:OWQ917531 OMU917524:OMU917531 OCY917524:OCY917531 NTC917524:NTC917531 NJG917524:NJG917531 MZK917524:MZK917531 MPO917524:MPO917531 MFS917524:MFS917531 LVW917524:LVW917531 LMA917524:LMA917531 LCE917524:LCE917531 KSI917524:KSI917531 KIM917524:KIM917531 JYQ917524:JYQ917531 JOU917524:JOU917531 JEY917524:JEY917531 IVC917524:IVC917531 ILG917524:ILG917531 IBK917524:IBK917531 HRO917524:HRO917531 HHS917524:HHS917531 GXW917524:GXW917531 GOA917524:GOA917531 GEE917524:GEE917531 FUI917524:FUI917531 FKM917524:FKM917531 FAQ917524:FAQ917531 EQU917524:EQU917531 EGY917524:EGY917531 DXC917524:DXC917531 DNG917524:DNG917531 DDK917524:DDK917531 CTO917524:CTO917531 CJS917524:CJS917531 BZW917524:BZW917531 BQA917524:BQA917531 BGE917524:BGE917531 AWI917524:AWI917531 AMM917524:AMM917531 ACQ917524:ACQ917531 SU917524:SU917531 IY917524:IY917531 D917524:D917531 WVK851988:WVK851995 WLO851988:WLO851995 WBS851988:WBS851995 VRW851988:VRW851995 VIA851988:VIA851995 UYE851988:UYE851995 UOI851988:UOI851995 UEM851988:UEM851995 TUQ851988:TUQ851995 TKU851988:TKU851995 TAY851988:TAY851995 SRC851988:SRC851995 SHG851988:SHG851995 RXK851988:RXK851995 RNO851988:RNO851995 RDS851988:RDS851995 QTW851988:QTW851995 QKA851988:QKA851995 QAE851988:QAE851995 PQI851988:PQI851995 PGM851988:PGM851995 OWQ851988:OWQ851995 OMU851988:OMU851995 OCY851988:OCY851995 NTC851988:NTC851995 NJG851988:NJG851995 MZK851988:MZK851995 MPO851988:MPO851995 MFS851988:MFS851995 LVW851988:LVW851995 LMA851988:LMA851995 LCE851988:LCE851995 KSI851988:KSI851995 KIM851988:KIM851995 JYQ851988:JYQ851995 JOU851988:JOU851995 JEY851988:JEY851995 IVC851988:IVC851995 ILG851988:ILG851995 IBK851988:IBK851995 HRO851988:HRO851995 HHS851988:HHS851995 GXW851988:GXW851995 GOA851988:GOA851995 GEE851988:GEE851995 FUI851988:FUI851995 FKM851988:FKM851995 FAQ851988:FAQ851995 EQU851988:EQU851995 EGY851988:EGY851995 DXC851988:DXC851995 DNG851988:DNG851995 DDK851988:DDK851995 CTO851988:CTO851995 CJS851988:CJS851995 BZW851988:BZW851995 BQA851988:BQA851995 BGE851988:BGE851995 AWI851988:AWI851995 AMM851988:AMM851995 ACQ851988:ACQ851995 SU851988:SU851995 IY851988:IY851995 D851988:D851995 WVK786452:WVK786459 WLO786452:WLO786459 WBS786452:WBS786459 VRW786452:VRW786459 VIA786452:VIA786459 UYE786452:UYE786459 UOI786452:UOI786459 UEM786452:UEM786459 TUQ786452:TUQ786459 TKU786452:TKU786459 TAY786452:TAY786459 SRC786452:SRC786459 SHG786452:SHG786459 RXK786452:RXK786459 RNO786452:RNO786459 RDS786452:RDS786459 QTW786452:QTW786459 QKA786452:QKA786459 QAE786452:QAE786459 PQI786452:PQI786459 PGM786452:PGM786459 OWQ786452:OWQ786459 OMU786452:OMU786459 OCY786452:OCY786459 NTC786452:NTC786459 NJG786452:NJG786459 MZK786452:MZK786459 MPO786452:MPO786459 MFS786452:MFS786459 LVW786452:LVW786459 LMA786452:LMA786459 LCE786452:LCE786459 KSI786452:KSI786459 KIM786452:KIM786459 JYQ786452:JYQ786459 JOU786452:JOU786459 JEY786452:JEY786459 IVC786452:IVC786459 ILG786452:ILG786459 IBK786452:IBK786459 HRO786452:HRO786459 HHS786452:HHS786459 GXW786452:GXW786459 GOA786452:GOA786459 GEE786452:GEE786459 FUI786452:FUI786459 FKM786452:FKM786459 FAQ786452:FAQ786459 EQU786452:EQU786459 EGY786452:EGY786459 DXC786452:DXC786459 DNG786452:DNG786459 DDK786452:DDK786459 CTO786452:CTO786459 CJS786452:CJS786459 BZW786452:BZW786459 BQA786452:BQA786459 BGE786452:BGE786459 AWI786452:AWI786459 AMM786452:AMM786459 ACQ786452:ACQ786459 SU786452:SU786459 IY786452:IY786459 D786452:D786459 WVK720916:WVK720923 WLO720916:WLO720923 WBS720916:WBS720923 VRW720916:VRW720923 VIA720916:VIA720923 UYE720916:UYE720923 UOI720916:UOI720923 UEM720916:UEM720923 TUQ720916:TUQ720923 TKU720916:TKU720923 TAY720916:TAY720923 SRC720916:SRC720923 SHG720916:SHG720923 RXK720916:RXK720923 RNO720916:RNO720923 RDS720916:RDS720923 QTW720916:QTW720923 QKA720916:QKA720923 QAE720916:QAE720923 PQI720916:PQI720923 PGM720916:PGM720923 OWQ720916:OWQ720923 OMU720916:OMU720923 OCY720916:OCY720923 NTC720916:NTC720923 NJG720916:NJG720923 MZK720916:MZK720923 MPO720916:MPO720923 MFS720916:MFS720923 LVW720916:LVW720923 LMA720916:LMA720923 LCE720916:LCE720923 KSI720916:KSI720923 KIM720916:KIM720923 JYQ720916:JYQ720923 JOU720916:JOU720923 JEY720916:JEY720923 IVC720916:IVC720923 ILG720916:ILG720923 IBK720916:IBK720923 HRO720916:HRO720923 HHS720916:HHS720923 GXW720916:GXW720923 GOA720916:GOA720923 GEE720916:GEE720923 FUI720916:FUI720923 FKM720916:FKM720923 FAQ720916:FAQ720923 EQU720916:EQU720923 EGY720916:EGY720923 DXC720916:DXC720923 DNG720916:DNG720923 DDK720916:DDK720923 CTO720916:CTO720923 CJS720916:CJS720923 BZW720916:BZW720923 BQA720916:BQA720923 BGE720916:BGE720923 AWI720916:AWI720923 AMM720916:AMM720923 ACQ720916:ACQ720923 SU720916:SU720923 IY720916:IY720923 D720916:D720923 WVK655380:WVK655387 WLO655380:WLO655387 WBS655380:WBS655387 VRW655380:VRW655387 VIA655380:VIA655387 UYE655380:UYE655387 UOI655380:UOI655387 UEM655380:UEM655387 TUQ655380:TUQ655387 TKU655380:TKU655387 TAY655380:TAY655387 SRC655380:SRC655387 SHG655380:SHG655387 RXK655380:RXK655387 RNO655380:RNO655387 RDS655380:RDS655387 QTW655380:QTW655387 QKA655380:QKA655387 QAE655380:QAE655387 PQI655380:PQI655387 PGM655380:PGM655387 OWQ655380:OWQ655387 OMU655380:OMU655387 OCY655380:OCY655387 NTC655380:NTC655387 NJG655380:NJG655387 MZK655380:MZK655387 MPO655380:MPO655387 MFS655380:MFS655387 LVW655380:LVW655387 LMA655380:LMA655387 LCE655380:LCE655387 KSI655380:KSI655387 KIM655380:KIM655387 JYQ655380:JYQ655387 JOU655380:JOU655387 JEY655380:JEY655387 IVC655380:IVC655387 ILG655380:ILG655387 IBK655380:IBK655387 HRO655380:HRO655387 HHS655380:HHS655387 GXW655380:GXW655387 GOA655380:GOA655387 GEE655380:GEE655387 FUI655380:FUI655387 FKM655380:FKM655387 FAQ655380:FAQ655387 EQU655380:EQU655387 EGY655380:EGY655387 DXC655380:DXC655387 DNG655380:DNG655387 DDK655380:DDK655387 CTO655380:CTO655387 CJS655380:CJS655387 BZW655380:BZW655387 BQA655380:BQA655387 BGE655380:BGE655387 AWI655380:AWI655387 AMM655380:AMM655387 ACQ655380:ACQ655387 SU655380:SU655387 IY655380:IY655387 D655380:D655387 WVK589844:WVK589851 WLO589844:WLO589851 WBS589844:WBS589851 VRW589844:VRW589851 VIA589844:VIA589851 UYE589844:UYE589851 UOI589844:UOI589851 UEM589844:UEM589851 TUQ589844:TUQ589851 TKU589844:TKU589851 TAY589844:TAY589851 SRC589844:SRC589851 SHG589844:SHG589851 RXK589844:RXK589851 RNO589844:RNO589851 RDS589844:RDS589851 QTW589844:QTW589851 QKA589844:QKA589851 QAE589844:QAE589851 PQI589844:PQI589851 PGM589844:PGM589851 OWQ589844:OWQ589851 OMU589844:OMU589851 OCY589844:OCY589851 NTC589844:NTC589851 NJG589844:NJG589851 MZK589844:MZK589851 MPO589844:MPO589851 MFS589844:MFS589851 LVW589844:LVW589851 LMA589844:LMA589851 LCE589844:LCE589851 KSI589844:KSI589851 KIM589844:KIM589851 JYQ589844:JYQ589851 JOU589844:JOU589851 JEY589844:JEY589851 IVC589844:IVC589851 ILG589844:ILG589851 IBK589844:IBK589851 HRO589844:HRO589851 HHS589844:HHS589851 GXW589844:GXW589851 GOA589844:GOA589851 GEE589844:GEE589851 FUI589844:FUI589851 FKM589844:FKM589851 FAQ589844:FAQ589851 EQU589844:EQU589851 EGY589844:EGY589851 DXC589844:DXC589851 DNG589844:DNG589851 DDK589844:DDK589851 CTO589844:CTO589851 CJS589844:CJS589851 BZW589844:BZW589851 BQA589844:BQA589851 BGE589844:BGE589851 AWI589844:AWI589851 AMM589844:AMM589851 ACQ589844:ACQ589851 SU589844:SU589851 IY589844:IY589851 D589844:D589851 WVK524308:WVK524315 WLO524308:WLO524315 WBS524308:WBS524315 VRW524308:VRW524315 VIA524308:VIA524315 UYE524308:UYE524315 UOI524308:UOI524315 UEM524308:UEM524315 TUQ524308:TUQ524315 TKU524308:TKU524315 TAY524308:TAY524315 SRC524308:SRC524315 SHG524308:SHG524315 RXK524308:RXK524315 RNO524308:RNO524315 RDS524308:RDS524315 QTW524308:QTW524315 QKA524308:QKA524315 QAE524308:QAE524315 PQI524308:PQI524315 PGM524308:PGM524315 OWQ524308:OWQ524315 OMU524308:OMU524315 OCY524308:OCY524315 NTC524308:NTC524315 NJG524308:NJG524315 MZK524308:MZK524315 MPO524308:MPO524315 MFS524308:MFS524315 LVW524308:LVW524315 LMA524308:LMA524315 LCE524308:LCE524315 KSI524308:KSI524315 KIM524308:KIM524315 JYQ524308:JYQ524315 JOU524308:JOU524315 JEY524308:JEY524315 IVC524308:IVC524315 ILG524308:ILG524315 IBK524308:IBK524315 HRO524308:HRO524315 HHS524308:HHS524315 GXW524308:GXW524315 GOA524308:GOA524315 GEE524308:GEE524315 FUI524308:FUI524315 FKM524308:FKM524315 FAQ524308:FAQ524315 EQU524308:EQU524315 EGY524308:EGY524315 DXC524308:DXC524315 DNG524308:DNG524315 DDK524308:DDK524315 CTO524308:CTO524315 CJS524308:CJS524315 BZW524308:BZW524315 BQA524308:BQA524315 BGE524308:BGE524315 AWI524308:AWI524315 AMM524308:AMM524315 ACQ524308:ACQ524315 SU524308:SU524315 IY524308:IY524315 D524308:D524315 WVK458772:WVK458779 WLO458772:WLO458779 WBS458772:WBS458779 VRW458772:VRW458779 VIA458772:VIA458779 UYE458772:UYE458779 UOI458772:UOI458779 UEM458772:UEM458779 TUQ458772:TUQ458779 TKU458772:TKU458779 TAY458772:TAY458779 SRC458772:SRC458779 SHG458772:SHG458779 RXK458772:RXK458779 RNO458772:RNO458779 RDS458772:RDS458779 QTW458772:QTW458779 QKA458772:QKA458779 QAE458772:QAE458779 PQI458772:PQI458779 PGM458772:PGM458779 OWQ458772:OWQ458779 OMU458772:OMU458779 OCY458772:OCY458779 NTC458772:NTC458779 NJG458772:NJG458779 MZK458772:MZK458779 MPO458772:MPO458779 MFS458772:MFS458779 LVW458772:LVW458779 LMA458772:LMA458779 LCE458772:LCE458779 KSI458772:KSI458779 KIM458772:KIM458779 JYQ458772:JYQ458779 JOU458772:JOU458779 JEY458772:JEY458779 IVC458772:IVC458779 ILG458772:ILG458779 IBK458772:IBK458779 HRO458772:HRO458779 HHS458772:HHS458779 GXW458772:GXW458779 GOA458772:GOA458779 GEE458772:GEE458779 FUI458772:FUI458779 FKM458772:FKM458779 FAQ458772:FAQ458779 EQU458772:EQU458779 EGY458772:EGY458779 DXC458772:DXC458779 DNG458772:DNG458779 DDK458772:DDK458779 CTO458772:CTO458779 CJS458772:CJS458779 BZW458772:BZW458779 BQA458772:BQA458779 BGE458772:BGE458779 AWI458772:AWI458779 AMM458772:AMM458779 ACQ458772:ACQ458779 SU458772:SU458779 IY458772:IY458779 D458772:D458779 WVK393236:WVK393243 WLO393236:WLO393243 WBS393236:WBS393243 VRW393236:VRW393243 VIA393236:VIA393243 UYE393236:UYE393243 UOI393236:UOI393243 UEM393236:UEM393243 TUQ393236:TUQ393243 TKU393236:TKU393243 TAY393236:TAY393243 SRC393236:SRC393243 SHG393236:SHG393243 RXK393236:RXK393243 RNO393236:RNO393243 RDS393236:RDS393243 QTW393236:QTW393243 QKA393236:QKA393243 QAE393236:QAE393243 PQI393236:PQI393243 PGM393236:PGM393243 OWQ393236:OWQ393243 OMU393236:OMU393243 OCY393236:OCY393243 NTC393236:NTC393243 NJG393236:NJG393243 MZK393236:MZK393243 MPO393236:MPO393243 MFS393236:MFS393243 LVW393236:LVW393243 LMA393236:LMA393243 LCE393236:LCE393243 KSI393236:KSI393243 KIM393236:KIM393243 JYQ393236:JYQ393243 JOU393236:JOU393243 JEY393236:JEY393243 IVC393236:IVC393243 ILG393236:ILG393243 IBK393236:IBK393243 HRO393236:HRO393243 HHS393236:HHS393243 GXW393236:GXW393243 GOA393236:GOA393243 GEE393236:GEE393243 FUI393236:FUI393243 FKM393236:FKM393243 FAQ393236:FAQ393243 EQU393236:EQU393243 EGY393236:EGY393243 DXC393236:DXC393243 DNG393236:DNG393243 DDK393236:DDK393243 CTO393236:CTO393243 CJS393236:CJS393243 BZW393236:BZW393243 BQA393236:BQA393243 BGE393236:BGE393243 AWI393236:AWI393243 AMM393236:AMM393243 ACQ393236:ACQ393243 SU393236:SU393243 IY393236:IY393243 D393236:D393243 WVK327700:WVK327707 WLO327700:WLO327707 WBS327700:WBS327707 VRW327700:VRW327707 VIA327700:VIA327707 UYE327700:UYE327707 UOI327700:UOI327707 UEM327700:UEM327707 TUQ327700:TUQ327707 TKU327700:TKU327707 TAY327700:TAY327707 SRC327700:SRC327707 SHG327700:SHG327707 RXK327700:RXK327707 RNO327700:RNO327707 RDS327700:RDS327707 QTW327700:QTW327707 QKA327700:QKA327707 QAE327700:QAE327707 PQI327700:PQI327707 PGM327700:PGM327707 OWQ327700:OWQ327707 OMU327700:OMU327707 OCY327700:OCY327707 NTC327700:NTC327707 NJG327700:NJG327707 MZK327700:MZK327707 MPO327700:MPO327707 MFS327700:MFS327707 LVW327700:LVW327707 LMA327700:LMA327707 LCE327700:LCE327707 KSI327700:KSI327707 KIM327700:KIM327707 JYQ327700:JYQ327707 JOU327700:JOU327707 JEY327700:JEY327707 IVC327700:IVC327707 ILG327700:ILG327707 IBK327700:IBK327707 HRO327700:HRO327707 HHS327700:HHS327707 GXW327700:GXW327707 GOA327700:GOA327707 GEE327700:GEE327707 FUI327700:FUI327707 FKM327700:FKM327707 FAQ327700:FAQ327707 EQU327700:EQU327707 EGY327700:EGY327707 DXC327700:DXC327707 DNG327700:DNG327707 DDK327700:DDK327707 CTO327700:CTO327707 CJS327700:CJS327707 BZW327700:BZW327707 BQA327700:BQA327707 BGE327700:BGE327707 AWI327700:AWI327707 AMM327700:AMM327707 ACQ327700:ACQ327707 SU327700:SU327707 IY327700:IY327707 D327700:D327707 WVK262164:WVK262171 WLO262164:WLO262171 WBS262164:WBS262171 VRW262164:VRW262171 VIA262164:VIA262171 UYE262164:UYE262171 UOI262164:UOI262171 UEM262164:UEM262171 TUQ262164:TUQ262171 TKU262164:TKU262171 TAY262164:TAY262171 SRC262164:SRC262171 SHG262164:SHG262171 RXK262164:RXK262171 RNO262164:RNO262171 RDS262164:RDS262171 QTW262164:QTW262171 QKA262164:QKA262171 QAE262164:QAE262171 PQI262164:PQI262171 PGM262164:PGM262171 OWQ262164:OWQ262171 OMU262164:OMU262171 OCY262164:OCY262171 NTC262164:NTC262171 NJG262164:NJG262171 MZK262164:MZK262171 MPO262164:MPO262171 MFS262164:MFS262171 LVW262164:LVW262171 LMA262164:LMA262171 LCE262164:LCE262171 KSI262164:KSI262171 KIM262164:KIM262171 JYQ262164:JYQ262171 JOU262164:JOU262171 JEY262164:JEY262171 IVC262164:IVC262171 ILG262164:ILG262171 IBK262164:IBK262171 HRO262164:HRO262171 HHS262164:HHS262171 GXW262164:GXW262171 GOA262164:GOA262171 GEE262164:GEE262171 FUI262164:FUI262171 FKM262164:FKM262171 FAQ262164:FAQ262171 EQU262164:EQU262171 EGY262164:EGY262171 DXC262164:DXC262171 DNG262164:DNG262171 DDK262164:DDK262171 CTO262164:CTO262171 CJS262164:CJS262171 BZW262164:BZW262171 BQA262164:BQA262171 BGE262164:BGE262171 AWI262164:AWI262171 AMM262164:AMM262171 ACQ262164:ACQ262171 SU262164:SU262171 IY262164:IY262171 D262164:D262171 WVK196628:WVK196635 WLO196628:WLO196635 WBS196628:WBS196635 VRW196628:VRW196635 VIA196628:VIA196635 UYE196628:UYE196635 UOI196628:UOI196635 UEM196628:UEM196635 TUQ196628:TUQ196635 TKU196628:TKU196635 TAY196628:TAY196635 SRC196628:SRC196635 SHG196628:SHG196635 RXK196628:RXK196635 RNO196628:RNO196635 RDS196628:RDS196635 QTW196628:QTW196635 QKA196628:QKA196635 QAE196628:QAE196635 PQI196628:PQI196635 PGM196628:PGM196635 OWQ196628:OWQ196635 OMU196628:OMU196635 OCY196628:OCY196635 NTC196628:NTC196635 NJG196628:NJG196635 MZK196628:MZK196635 MPO196628:MPO196635 MFS196628:MFS196635 LVW196628:LVW196635 LMA196628:LMA196635 LCE196628:LCE196635 KSI196628:KSI196635 KIM196628:KIM196635 JYQ196628:JYQ196635 JOU196628:JOU196635 JEY196628:JEY196635 IVC196628:IVC196635 ILG196628:ILG196635 IBK196628:IBK196635 HRO196628:HRO196635 HHS196628:HHS196635 GXW196628:GXW196635 GOA196628:GOA196635 GEE196628:GEE196635 FUI196628:FUI196635 FKM196628:FKM196635 FAQ196628:FAQ196635 EQU196628:EQU196635 EGY196628:EGY196635 DXC196628:DXC196635 DNG196628:DNG196635 DDK196628:DDK196635 CTO196628:CTO196635 CJS196628:CJS196635 BZW196628:BZW196635 BQA196628:BQA196635 BGE196628:BGE196635 AWI196628:AWI196635 AMM196628:AMM196635 ACQ196628:ACQ196635 SU196628:SU196635 IY196628:IY196635 D196628:D196635 WVK131092:WVK131099 WLO131092:WLO131099 WBS131092:WBS131099 VRW131092:VRW131099 VIA131092:VIA131099 UYE131092:UYE131099 UOI131092:UOI131099 UEM131092:UEM131099 TUQ131092:TUQ131099 TKU131092:TKU131099 TAY131092:TAY131099 SRC131092:SRC131099 SHG131092:SHG131099 RXK131092:RXK131099 RNO131092:RNO131099 RDS131092:RDS131099 QTW131092:QTW131099 QKA131092:QKA131099 QAE131092:QAE131099 PQI131092:PQI131099 PGM131092:PGM131099 OWQ131092:OWQ131099 OMU131092:OMU131099 OCY131092:OCY131099 NTC131092:NTC131099 NJG131092:NJG131099 MZK131092:MZK131099 MPO131092:MPO131099 MFS131092:MFS131099 LVW131092:LVW131099 LMA131092:LMA131099 LCE131092:LCE131099 KSI131092:KSI131099 KIM131092:KIM131099 JYQ131092:JYQ131099 JOU131092:JOU131099 JEY131092:JEY131099 IVC131092:IVC131099 ILG131092:ILG131099 IBK131092:IBK131099 HRO131092:HRO131099 HHS131092:HHS131099 GXW131092:GXW131099 GOA131092:GOA131099 GEE131092:GEE131099 FUI131092:FUI131099 FKM131092:FKM131099 FAQ131092:FAQ131099 EQU131092:EQU131099 EGY131092:EGY131099 DXC131092:DXC131099 DNG131092:DNG131099 DDK131092:DDK131099 CTO131092:CTO131099 CJS131092:CJS131099 BZW131092:BZW131099 BQA131092:BQA131099 BGE131092:BGE131099 AWI131092:AWI131099 AMM131092:AMM131099 ACQ131092:ACQ131099 SU131092:SU131099 IY131092:IY131099 D131092:D131099 WVK65556:WVK65563 WLO65556:WLO65563 WBS65556:WBS65563 VRW65556:VRW65563 VIA65556:VIA65563 UYE65556:UYE65563 UOI65556:UOI65563 UEM65556:UEM65563 TUQ65556:TUQ65563 TKU65556:TKU65563 TAY65556:TAY65563 SRC65556:SRC65563 SHG65556:SHG65563 RXK65556:RXK65563 RNO65556:RNO65563 RDS65556:RDS65563 QTW65556:QTW65563 QKA65556:QKA65563 QAE65556:QAE65563 PQI65556:PQI65563 PGM65556:PGM65563 OWQ65556:OWQ65563 OMU65556:OMU65563 OCY65556:OCY65563 NTC65556:NTC65563 NJG65556:NJG65563 MZK65556:MZK65563 MPO65556:MPO65563 MFS65556:MFS65563 LVW65556:LVW65563 LMA65556:LMA65563 LCE65556:LCE65563 KSI65556:KSI65563 KIM65556:KIM65563 JYQ65556:JYQ65563 JOU65556:JOU65563 JEY65556:JEY65563 IVC65556:IVC65563 ILG65556:ILG65563 IBK65556:IBK65563 HRO65556:HRO65563 HHS65556:HHS65563 GXW65556:GXW65563 GOA65556:GOA65563 GEE65556:GEE65563 FUI65556:FUI65563 FKM65556:FKM65563 FAQ65556:FAQ65563 EQU65556:EQU65563 EGY65556:EGY65563 DXC65556:DXC65563 DNG65556:DNG65563 DDK65556:DDK65563 CTO65556:CTO65563 CJS65556:CJS65563 BZW65556:BZW65563 BQA65556:BQA65563 BGE65556:BGE65563 AWI65556:AWI65563 AMM65556:AMM65563 ACQ65556:ACQ65563 SU65556:SU65563 IY65556:IY65563 D65556:D65563 WVK16:WVK24 WLO16:WLO24 WBS16:WBS24 VRW16:VRW24 VIA16:VIA24 UYE16:UYE24 UOI16:UOI24 UEM16:UEM24 TUQ16:TUQ24 TKU16:TKU24 TAY16:TAY24 SRC16:SRC24 SHG16:SHG24 RXK16:RXK24 RNO16:RNO24 RDS16:RDS24 QTW16:QTW24 QKA16:QKA24 QAE16:QAE24 PQI16:PQI24 PGM16:PGM24 OWQ16:OWQ24 OMU16:OMU24 OCY16:OCY24 NTC16:NTC24 NJG16:NJG24 MZK16:MZK24 MPO16:MPO24 MFS16:MFS24 LVW16:LVW24 LMA16:LMA24 LCE16:LCE24 KSI16:KSI24 KIM16:KIM24 JYQ16:JYQ24 JOU16:JOU24 JEY16:JEY24 IVC16:IVC24 ILG16:ILG24 IBK16:IBK24 HRO16:HRO24 HHS16:HHS24 GXW16:GXW24 GOA16:GOA24 GEE16:GEE24 FUI16:FUI24 FKM16:FKM24 FAQ16:FAQ24 EQU16:EQU24 EGY16:EGY24 DXC16:DXC24 DNG16:DNG24 DDK16:DDK24 CTO16:CTO24 CJS16:CJS24 BZW16:BZW24 BQA16:BQA24 BGE16:BGE24 AWI16:AWI24 AMM16:AMM24 ACQ16:ACQ24 SU16:SU24 IY16:IY24 IY36:IY44 WVK983087:WVK983094 WLO983087:WLO983094 WBS983087:WBS983094 VRW983087:VRW983094 VIA983087:VIA983094 UYE983087:UYE983094 UOI983087:UOI983094 UEM983087:UEM983094 TUQ983087:TUQ983094 TKU983087:TKU983094 TAY983087:TAY983094 SRC983087:SRC983094 SHG983087:SHG983094 RXK983087:RXK983094 RNO983087:RNO983094 RDS983087:RDS983094 QTW983087:QTW983094 QKA983087:QKA983094 QAE983087:QAE983094 PQI983087:PQI983094 PGM983087:PGM983094 OWQ983087:OWQ983094 OMU983087:OMU983094 OCY983087:OCY983094 NTC983087:NTC983094 NJG983087:NJG983094 MZK983087:MZK983094 MPO983087:MPO983094 MFS983087:MFS983094 LVW983087:LVW983094 LMA983087:LMA983094 LCE983087:LCE983094 KSI983087:KSI983094 KIM983087:KIM983094 JYQ983087:JYQ983094 JOU983087:JOU983094 JEY983087:JEY983094 IVC983087:IVC983094 ILG983087:ILG983094 IBK983087:IBK983094 HRO983087:HRO983094 HHS983087:HHS983094 GXW983087:GXW983094 GOA983087:GOA983094 GEE983087:GEE983094 FUI983087:FUI983094 FKM983087:FKM983094 FAQ983087:FAQ983094 EQU983087:EQU983094 EGY983087:EGY983094 DXC983087:DXC983094 DNG983087:DNG983094 DDK983087:DDK983094 CTO983087:CTO983094 CJS983087:CJS983094 BZW983087:BZW983094 BQA983087:BQA983094 BGE983087:BGE983094 AWI983087:AWI983094 AMM983087:AMM983094 ACQ983087:ACQ983094 SU983087:SU983094 IY983087:IY983094 D983087:D983094 WVK917551:WVK917558 WLO917551:WLO917558 WBS917551:WBS917558 VRW917551:VRW917558 VIA917551:VIA917558 UYE917551:UYE917558 UOI917551:UOI917558 UEM917551:UEM917558 TUQ917551:TUQ917558 TKU917551:TKU917558 TAY917551:TAY917558 SRC917551:SRC917558 SHG917551:SHG917558 RXK917551:RXK917558 RNO917551:RNO917558 RDS917551:RDS917558 QTW917551:QTW917558 QKA917551:QKA917558 QAE917551:QAE917558 PQI917551:PQI917558 PGM917551:PGM917558 OWQ917551:OWQ917558 OMU917551:OMU917558 OCY917551:OCY917558 NTC917551:NTC917558 NJG917551:NJG917558 MZK917551:MZK917558 MPO917551:MPO917558 MFS917551:MFS917558 LVW917551:LVW917558 LMA917551:LMA917558 LCE917551:LCE917558 KSI917551:KSI917558 KIM917551:KIM917558 JYQ917551:JYQ917558 JOU917551:JOU917558 JEY917551:JEY917558 IVC917551:IVC917558 ILG917551:ILG917558 IBK917551:IBK917558 HRO917551:HRO917558 HHS917551:HHS917558 GXW917551:GXW917558 GOA917551:GOA917558 GEE917551:GEE917558 FUI917551:FUI917558 FKM917551:FKM917558 FAQ917551:FAQ917558 EQU917551:EQU917558 EGY917551:EGY917558 DXC917551:DXC917558 DNG917551:DNG917558 DDK917551:DDK917558 CTO917551:CTO917558 CJS917551:CJS917558 BZW917551:BZW917558 BQA917551:BQA917558 BGE917551:BGE917558 AWI917551:AWI917558 AMM917551:AMM917558 ACQ917551:ACQ917558 SU917551:SU917558 IY917551:IY917558 D917551:D917558 WVK852015:WVK852022 WLO852015:WLO852022 WBS852015:WBS852022 VRW852015:VRW852022 VIA852015:VIA852022 UYE852015:UYE852022 UOI852015:UOI852022 UEM852015:UEM852022 TUQ852015:TUQ852022 TKU852015:TKU852022 TAY852015:TAY852022 SRC852015:SRC852022 SHG852015:SHG852022 RXK852015:RXK852022 RNO852015:RNO852022 RDS852015:RDS852022 QTW852015:QTW852022 QKA852015:QKA852022 QAE852015:QAE852022 PQI852015:PQI852022 PGM852015:PGM852022 OWQ852015:OWQ852022 OMU852015:OMU852022 OCY852015:OCY852022 NTC852015:NTC852022 NJG852015:NJG852022 MZK852015:MZK852022 MPO852015:MPO852022 MFS852015:MFS852022 LVW852015:LVW852022 LMA852015:LMA852022 LCE852015:LCE852022 KSI852015:KSI852022 KIM852015:KIM852022 JYQ852015:JYQ852022 JOU852015:JOU852022 JEY852015:JEY852022 IVC852015:IVC852022 ILG852015:ILG852022 IBK852015:IBK852022 HRO852015:HRO852022 HHS852015:HHS852022 GXW852015:GXW852022 GOA852015:GOA852022 GEE852015:GEE852022 FUI852015:FUI852022 FKM852015:FKM852022 FAQ852015:FAQ852022 EQU852015:EQU852022 EGY852015:EGY852022 DXC852015:DXC852022 DNG852015:DNG852022 DDK852015:DDK852022 CTO852015:CTO852022 CJS852015:CJS852022 BZW852015:BZW852022 BQA852015:BQA852022 BGE852015:BGE852022 AWI852015:AWI852022 AMM852015:AMM852022 ACQ852015:ACQ852022 SU852015:SU852022 IY852015:IY852022 D852015:D852022 WVK786479:WVK786486 WLO786479:WLO786486 WBS786479:WBS786486 VRW786479:VRW786486 VIA786479:VIA786486 UYE786479:UYE786486 UOI786479:UOI786486 UEM786479:UEM786486 TUQ786479:TUQ786486 TKU786479:TKU786486 TAY786479:TAY786486 SRC786479:SRC786486 SHG786479:SHG786486 RXK786479:RXK786486 RNO786479:RNO786486 RDS786479:RDS786486 QTW786479:QTW786486 QKA786479:QKA786486 QAE786479:QAE786486 PQI786479:PQI786486 PGM786479:PGM786486 OWQ786479:OWQ786486 OMU786479:OMU786486 OCY786479:OCY786486 NTC786479:NTC786486 NJG786479:NJG786486 MZK786479:MZK786486 MPO786479:MPO786486 MFS786479:MFS786486 LVW786479:LVW786486 LMA786479:LMA786486 LCE786479:LCE786486 KSI786479:KSI786486 KIM786479:KIM786486 JYQ786479:JYQ786486 JOU786479:JOU786486 JEY786479:JEY786486 IVC786479:IVC786486 ILG786479:ILG786486 IBK786479:IBK786486 HRO786479:HRO786486 HHS786479:HHS786486 GXW786479:GXW786486 GOA786479:GOA786486 GEE786479:GEE786486 FUI786479:FUI786486 FKM786479:FKM786486 FAQ786479:FAQ786486 EQU786479:EQU786486 EGY786479:EGY786486 DXC786479:DXC786486 DNG786479:DNG786486 DDK786479:DDK786486 CTO786479:CTO786486 CJS786479:CJS786486 BZW786479:BZW786486 BQA786479:BQA786486 BGE786479:BGE786486 AWI786479:AWI786486 AMM786479:AMM786486 ACQ786479:ACQ786486 SU786479:SU786486 IY786479:IY786486 D786479:D786486 WVK720943:WVK720950 WLO720943:WLO720950 WBS720943:WBS720950 VRW720943:VRW720950 VIA720943:VIA720950 UYE720943:UYE720950 UOI720943:UOI720950 UEM720943:UEM720950 TUQ720943:TUQ720950 TKU720943:TKU720950 TAY720943:TAY720950 SRC720943:SRC720950 SHG720943:SHG720950 RXK720943:RXK720950 RNO720943:RNO720950 RDS720943:RDS720950 QTW720943:QTW720950 QKA720943:QKA720950 QAE720943:QAE720950 PQI720943:PQI720950 PGM720943:PGM720950 OWQ720943:OWQ720950 OMU720943:OMU720950 OCY720943:OCY720950 NTC720943:NTC720950 NJG720943:NJG720950 MZK720943:MZK720950 MPO720943:MPO720950 MFS720943:MFS720950 LVW720943:LVW720950 LMA720943:LMA720950 LCE720943:LCE720950 KSI720943:KSI720950 KIM720943:KIM720950 JYQ720943:JYQ720950 JOU720943:JOU720950 JEY720943:JEY720950 IVC720943:IVC720950 ILG720943:ILG720950 IBK720943:IBK720950 HRO720943:HRO720950 HHS720943:HHS720950 GXW720943:GXW720950 GOA720943:GOA720950 GEE720943:GEE720950 FUI720943:FUI720950 FKM720943:FKM720950 FAQ720943:FAQ720950 EQU720943:EQU720950 EGY720943:EGY720950 DXC720943:DXC720950 DNG720943:DNG720950 DDK720943:DDK720950 CTO720943:CTO720950 CJS720943:CJS720950 BZW720943:BZW720950 BQA720943:BQA720950 BGE720943:BGE720950 AWI720943:AWI720950 AMM720943:AMM720950 ACQ720943:ACQ720950 SU720943:SU720950 IY720943:IY720950 D720943:D720950 WVK655407:WVK655414 WLO655407:WLO655414 WBS655407:WBS655414 VRW655407:VRW655414 VIA655407:VIA655414 UYE655407:UYE655414 UOI655407:UOI655414 UEM655407:UEM655414 TUQ655407:TUQ655414 TKU655407:TKU655414 TAY655407:TAY655414 SRC655407:SRC655414 SHG655407:SHG655414 RXK655407:RXK655414 RNO655407:RNO655414 RDS655407:RDS655414 QTW655407:QTW655414 QKA655407:QKA655414 QAE655407:QAE655414 PQI655407:PQI655414 PGM655407:PGM655414 OWQ655407:OWQ655414 OMU655407:OMU655414 OCY655407:OCY655414 NTC655407:NTC655414 NJG655407:NJG655414 MZK655407:MZK655414 MPO655407:MPO655414 MFS655407:MFS655414 LVW655407:LVW655414 LMA655407:LMA655414 LCE655407:LCE655414 KSI655407:KSI655414 KIM655407:KIM655414 JYQ655407:JYQ655414 JOU655407:JOU655414 JEY655407:JEY655414 IVC655407:IVC655414 ILG655407:ILG655414 IBK655407:IBK655414 HRO655407:HRO655414 HHS655407:HHS655414 GXW655407:GXW655414 GOA655407:GOA655414 GEE655407:GEE655414 FUI655407:FUI655414 FKM655407:FKM655414 FAQ655407:FAQ655414 EQU655407:EQU655414 EGY655407:EGY655414 DXC655407:DXC655414 DNG655407:DNG655414 DDK655407:DDK655414 CTO655407:CTO655414 CJS655407:CJS655414 BZW655407:BZW655414 BQA655407:BQA655414 BGE655407:BGE655414 AWI655407:AWI655414 AMM655407:AMM655414 ACQ655407:ACQ655414 SU655407:SU655414 IY655407:IY655414 D655407:D655414 WVK589871:WVK589878 WLO589871:WLO589878 WBS589871:WBS589878 VRW589871:VRW589878 VIA589871:VIA589878 UYE589871:UYE589878 UOI589871:UOI589878 UEM589871:UEM589878 TUQ589871:TUQ589878 TKU589871:TKU589878 TAY589871:TAY589878 SRC589871:SRC589878 SHG589871:SHG589878 RXK589871:RXK589878 RNO589871:RNO589878 RDS589871:RDS589878 QTW589871:QTW589878 QKA589871:QKA589878 QAE589871:QAE589878 PQI589871:PQI589878 PGM589871:PGM589878 OWQ589871:OWQ589878 OMU589871:OMU589878 OCY589871:OCY589878 NTC589871:NTC589878 NJG589871:NJG589878 MZK589871:MZK589878 MPO589871:MPO589878 MFS589871:MFS589878 LVW589871:LVW589878 LMA589871:LMA589878 LCE589871:LCE589878 KSI589871:KSI589878 KIM589871:KIM589878 JYQ589871:JYQ589878 JOU589871:JOU589878 JEY589871:JEY589878 IVC589871:IVC589878 ILG589871:ILG589878 IBK589871:IBK589878 HRO589871:HRO589878 HHS589871:HHS589878 GXW589871:GXW589878 GOA589871:GOA589878 GEE589871:GEE589878 FUI589871:FUI589878 FKM589871:FKM589878 FAQ589871:FAQ589878 EQU589871:EQU589878 EGY589871:EGY589878 DXC589871:DXC589878 DNG589871:DNG589878 DDK589871:DDK589878 CTO589871:CTO589878 CJS589871:CJS589878 BZW589871:BZW589878 BQA589871:BQA589878 BGE589871:BGE589878 AWI589871:AWI589878 AMM589871:AMM589878 ACQ589871:ACQ589878 SU589871:SU589878 IY589871:IY589878 D589871:D589878 WVK524335:WVK524342 WLO524335:WLO524342 WBS524335:WBS524342 VRW524335:VRW524342 VIA524335:VIA524342 UYE524335:UYE524342 UOI524335:UOI524342 UEM524335:UEM524342 TUQ524335:TUQ524342 TKU524335:TKU524342 TAY524335:TAY524342 SRC524335:SRC524342 SHG524335:SHG524342 RXK524335:RXK524342 RNO524335:RNO524342 RDS524335:RDS524342 QTW524335:QTW524342 QKA524335:QKA524342 QAE524335:QAE524342 PQI524335:PQI524342 PGM524335:PGM524342 OWQ524335:OWQ524342 OMU524335:OMU524342 OCY524335:OCY524342 NTC524335:NTC524342 NJG524335:NJG524342 MZK524335:MZK524342 MPO524335:MPO524342 MFS524335:MFS524342 LVW524335:LVW524342 LMA524335:LMA524342 LCE524335:LCE524342 KSI524335:KSI524342 KIM524335:KIM524342 JYQ524335:JYQ524342 JOU524335:JOU524342 JEY524335:JEY524342 IVC524335:IVC524342 ILG524335:ILG524342 IBK524335:IBK524342 HRO524335:HRO524342 HHS524335:HHS524342 GXW524335:GXW524342 GOA524335:GOA524342 GEE524335:GEE524342 FUI524335:FUI524342 FKM524335:FKM524342 FAQ524335:FAQ524342 EQU524335:EQU524342 EGY524335:EGY524342 DXC524335:DXC524342 DNG524335:DNG524342 DDK524335:DDK524342 CTO524335:CTO524342 CJS524335:CJS524342 BZW524335:BZW524342 BQA524335:BQA524342 BGE524335:BGE524342 AWI524335:AWI524342 AMM524335:AMM524342 ACQ524335:ACQ524342 SU524335:SU524342 IY524335:IY524342 D524335:D524342 WVK458799:WVK458806 WLO458799:WLO458806 WBS458799:WBS458806 VRW458799:VRW458806 VIA458799:VIA458806 UYE458799:UYE458806 UOI458799:UOI458806 UEM458799:UEM458806 TUQ458799:TUQ458806 TKU458799:TKU458806 TAY458799:TAY458806 SRC458799:SRC458806 SHG458799:SHG458806 RXK458799:RXK458806 RNO458799:RNO458806 RDS458799:RDS458806 QTW458799:QTW458806 QKA458799:QKA458806 QAE458799:QAE458806 PQI458799:PQI458806 PGM458799:PGM458806 OWQ458799:OWQ458806 OMU458799:OMU458806 OCY458799:OCY458806 NTC458799:NTC458806 NJG458799:NJG458806 MZK458799:MZK458806 MPO458799:MPO458806 MFS458799:MFS458806 LVW458799:LVW458806 LMA458799:LMA458806 LCE458799:LCE458806 KSI458799:KSI458806 KIM458799:KIM458806 JYQ458799:JYQ458806 JOU458799:JOU458806 JEY458799:JEY458806 IVC458799:IVC458806 ILG458799:ILG458806 IBK458799:IBK458806 HRO458799:HRO458806 HHS458799:HHS458806 GXW458799:GXW458806 GOA458799:GOA458806 GEE458799:GEE458806 FUI458799:FUI458806 FKM458799:FKM458806 FAQ458799:FAQ458806 EQU458799:EQU458806 EGY458799:EGY458806 DXC458799:DXC458806 DNG458799:DNG458806 DDK458799:DDK458806 CTO458799:CTO458806 CJS458799:CJS458806 BZW458799:BZW458806 BQA458799:BQA458806 BGE458799:BGE458806 AWI458799:AWI458806 AMM458799:AMM458806 ACQ458799:ACQ458806 SU458799:SU458806 IY458799:IY458806 D458799:D458806 WVK393263:WVK393270 WLO393263:WLO393270 WBS393263:WBS393270 VRW393263:VRW393270 VIA393263:VIA393270 UYE393263:UYE393270 UOI393263:UOI393270 UEM393263:UEM393270 TUQ393263:TUQ393270 TKU393263:TKU393270 TAY393263:TAY393270 SRC393263:SRC393270 SHG393263:SHG393270 RXK393263:RXK393270 RNO393263:RNO393270 RDS393263:RDS393270 QTW393263:QTW393270 QKA393263:QKA393270 QAE393263:QAE393270 PQI393263:PQI393270 PGM393263:PGM393270 OWQ393263:OWQ393270 OMU393263:OMU393270 OCY393263:OCY393270 NTC393263:NTC393270 NJG393263:NJG393270 MZK393263:MZK393270 MPO393263:MPO393270 MFS393263:MFS393270 LVW393263:LVW393270 LMA393263:LMA393270 LCE393263:LCE393270 KSI393263:KSI393270 KIM393263:KIM393270 JYQ393263:JYQ393270 JOU393263:JOU393270 JEY393263:JEY393270 IVC393263:IVC393270 ILG393263:ILG393270 IBK393263:IBK393270 HRO393263:HRO393270 HHS393263:HHS393270 GXW393263:GXW393270 GOA393263:GOA393270 GEE393263:GEE393270 FUI393263:FUI393270 FKM393263:FKM393270 FAQ393263:FAQ393270 EQU393263:EQU393270 EGY393263:EGY393270 DXC393263:DXC393270 DNG393263:DNG393270 DDK393263:DDK393270 CTO393263:CTO393270 CJS393263:CJS393270 BZW393263:BZW393270 BQA393263:BQA393270 BGE393263:BGE393270 AWI393263:AWI393270 AMM393263:AMM393270 ACQ393263:ACQ393270 SU393263:SU393270 IY393263:IY393270 D393263:D393270 WVK327727:WVK327734 WLO327727:WLO327734 WBS327727:WBS327734 VRW327727:VRW327734 VIA327727:VIA327734 UYE327727:UYE327734 UOI327727:UOI327734 UEM327727:UEM327734 TUQ327727:TUQ327734 TKU327727:TKU327734 TAY327727:TAY327734 SRC327727:SRC327734 SHG327727:SHG327734 RXK327727:RXK327734 RNO327727:RNO327734 RDS327727:RDS327734 QTW327727:QTW327734 QKA327727:QKA327734 QAE327727:QAE327734 PQI327727:PQI327734 PGM327727:PGM327734 OWQ327727:OWQ327734 OMU327727:OMU327734 OCY327727:OCY327734 NTC327727:NTC327734 NJG327727:NJG327734 MZK327727:MZK327734 MPO327727:MPO327734 MFS327727:MFS327734 LVW327727:LVW327734 LMA327727:LMA327734 LCE327727:LCE327734 KSI327727:KSI327734 KIM327727:KIM327734 JYQ327727:JYQ327734 JOU327727:JOU327734 JEY327727:JEY327734 IVC327727:IVC327734 ILG327727:ILG327734 IBK327727:IBK327734 HRO327727:HRO327734 HHS327727:HHS327734 GXW327727:GXW327734 GOA327727:GOA327734 GEE327727:GEE327734 FUI327727:FUI327734 FKM327727:FKM327734 FAQ327727:FAQ327734 EQU327727:EQU327734 EGY327727:EGY327734 DXC327727:DXC327734 DNG327727:DNG327734 DDK327727:DDK327734 CTO327727:CTO327734 CJS327727:CJS327734 BZW327727:BZW327734 BQA327727:BQA327734 BGE327727:BGE327734 AWI327727:AWI327734 AMM327727:AMM327734 ACQ327727:ACQ327734 SU327727:SU327734 IY327727:IY327734 D327727:D327734 WVK262191:WVK262198 WLO262191:WLO262198 WBS262191:WBS262198 VRW262191:VRW262198 VIA262191:VIA262198 UYE262191:UYE262198 UOI262191:UOI262198 UEM262191:UEM262198 TUQ262191:TUQ262198 TKU262191:TKU262198 TAY262191:TAY262198 SRC262191:SRC262198 SHG262191:SHG262198 RXK262191:RXK262198 RNO262191:RNO262198 RDS262191:RDS262198 QTW262191:QTW262198 QKA262191:QKA262198 QAE262191:QAE262198 PQI262191:PQI262198 PGM262191:PGM262198 OWQ262191:OWQ262198 OMU262191:OMU262198 OCY262191:OCY262198 NTC262191:NTC262198 NJG262191:NJG262198 MZK262191:MZK262198 MPO262191:MPO262198 MFS262191:MFS262198 LVW262191:LVW262198 LMA262191:LMA262198 LCE262191:LCE262198 KSI262191:KSI262198 KIM262191:KIM262198 JYQ262191:JYQ262198 JOU262191:JOU262198 JEY262191:JEY262198 IVC262191:IVC262198 ILG262191:ILG262198 IBK262191:IBK262198 HRO262191:HRO262198 HHS262191:HHS262198 GXW262191:GXW262198 GOA262191:GOA262198 GEE262191:GEE262198 FUI262191:FUI262198 FKM262191:FKM262198 FAQ262191:FAQ262198 EQU262191:EQU262198 EGY262191:EGY262198 DXC262191:DXC262198 DNG262191:DNG262198 DDK262191:DDK262198 CTO262191:CTO262198 CJS262191:CJS262198 BZW262191:BZW262198 BQA262191:BQA262198 BGE262191:BGE262198 AWI262191:AWI262198 AMM262191:AMM262198 ACQ262191:ACQ262198 SU262191:SU262198 IY262191:IY262198 D262191:D262198 WVK196655:WVK196662 WLO196655:WLO196662 WBS196655:WBS196662 VRW196655:VRW196662 VIA196655:VIA196662 UYE196655:UYE196662 UOI196655:UOI196662 UEM196655:UEM196662 TUQ196655:TUQ196662 TKU196655:TKU196662 TAY196655:TAY196662 SRC196655:SRC196662 SHG196655:SHG196662 RXK196655:RXK196662 RNO196655:RNO196662 RDS196655:RDS196662 QTW196655:QTW196662 QKA196655:QKA196662 QAE196655:QAE196662 PQI196655:PQI196662 PGM196655:PGM196662 OWQ196655:OWQ196662 OMU196655:OMU196662 OCY196655:OCY196662 NTC196655:NTC196662 NJG196655:NJG196662 MZK196655:MZK196662 MPO196655:MPO196662 MFS196655:MFS196662 LVW196655:LVW196662 LMA196655:LMA196662 LCE196655:LCE196662 KSI196655:KSI196662 KIM196655:KIM196662 JYQ196655:JYQ196662 JOU196655:JOU196662 JEY196655:JEY196662 IVC196655:IVC196662 ILG196655:ILG196662 IBK196655:IBK196662 HRO196655:HRO196662 HHS196655:HHS196662 GXW196655:GXW196662 GOA196655:GOA196662 GEE196655:GEE196662 FUI196655:FUI196662 FKM196655:FKM196662 FAQ196655:FAQ196662 EQU196655:EQU196662 EGY196655:EGY196662 DXC196655:DXC196662 DNG196655:DNG196662 DDK196655:DDK196662 CTO196655:CTO196662 CJS196655:CJS196662 BZW196655:BZW196662 BQA196655:BQA196662 BGE196655:BGE196662 AWI196655:AWI196662 AMM196655:AMM196662 ACQ196655:ACQ196662 SU196655:SU196662 IY196655:IY196662 D196655:D196662 WVK131119:WVK131126 WLO131119:WLO131126 WBS131119:WBS131126 VRW131119:VRW131126 VIA131119:VIA131126 UYE131119:UYE131126 UOI131119:UOI131126 UEM131119:UEM131126 TUQ131119:TUQ131126 TKU131119:TKU131126 TAY131119:TAY131126 SRC131119:SRC131126 SHG131119:SHG131126 RXK131119:RXK131126 RNO131119:RNO131126 RDS131119:RDS131126 QTW131119:QTW131126 QKA131119:QKA131126 QAE131119:QAE131126 PQI131119:PQI131126 PGM131119:PGM131126 OWQ131119:OWQ131126 OMU131119:OMU131126 OCY131119:OCY131126 NTC131119:NTC131126 NJG131119:NJG131126 MZK131119:MZK131126 MPO131119:MPO131126 MFS131119:MFS131126 LVW131119:LVW131126 LMA131119:LMA131126 LCE131119:LCE131126 KSI131119:KSI131126 KIM131119:KIM131126 JYQ131119:JYQ131126 JOU131119:JOU131126 JEY131119:JEY131126 IVC131119:IVC131126 ILG131119:ILG131126 IBK131119:IBK131126 HRO131119:HRO131126 HHS131119:HHS131126 GXW131119:GXW131126 GOA131119:GOA131126 GEE131119:GEE131126 FUI131119:FUI131126 FKM131119:FKM131126 FAQ131119:FAQ131126 EQU131119:EQU131126 EGY131119:EGY131126 DXC131119:DXC131126 DNG131119:DNG131126 DDK131119:DDK131126 CTO131119:CTO131126 CJS131119:CJS131126 BZW131119:BZW131126 BQA131119:BQA131126 BGE131119:BGE131126 AWI131119:AWI131126 AMM131119:AMM131126 ACQ131119:ACQ131126 SU131119:SU131126 IY131119:IY131126 D131119:D131126 WVK65583:WVK65590 WLO65583:WLO65590 WBS65583:WBS65590 VRW65583:VRW65590 VIA65583:VIA65590 UYE65583:UYE65590 UOI65583:UOI65590 UEM65583:UEM65590 TUQ65583:TUQ65590 TKU65583:TKU65590 TAY65583:TAY65590 SRC65583:SRC65590 SHG65583:SHG65590 RXK65583:RXK65590 RNO65583:RNO65590 RDS65583:RDS65590 QTW65583:QTW65590 QKA65583:QKA65590 QAE65583:QAE65590 PQI65583:PQI65590 PGM65583:PGM65590 OWQ65583:OWQ65590 OMU65583:OMU65590 OCY65583:OCY65590 NTC65583:NTC65590 NJG65583:NJG65590 MZK65583:MZK65590 MPO65583:MPO65590 MFS65583:MFS65590 LVW65583:LVW65590 LMA65583:LMA65590 LCE65583:LCE65590 KSI65583:KSI65590 KIM65583:KIM65590 JYQ65583:JYQ65590 JOU65583:JOU65590 JEY65583:JEY65590 IVC65583:IVC65590 ILG65583:ILG65590 IBK65583:IBK65590 HRO65583:HRO65590 HHS65583:HHS65590 GXW65583:GXW65590 GOA65583:GOA65590 GEE65583:GEE65590 FUI65583:FUI65590 FKM65583:FKM65590 FAQ65583:FAQ65590 EQU65583:EQU65590 EGY65583:EGY65590 DXC65583:DXC65590 DNG65583:DNG65590 DDK65583:DDK65590 CTO65583:CTO65590 CJS65583:CJS65590 BZW65583:BZW65590 BQA65583:BQA65590 BGE65583:BGE65590 AWI65583:AWI65590 AMM65583:AMM65590 ACQ65583:ACQ65590 SU65583:SU65590 IY65583:IY65590 D65583:D65590 WVK46:WVK54 WLO46:WLO54 WBS46:WBS54 VRW46:VRW54 VIA46:VIA54 UYE46:UYE54 UOI46:UOI54 UEM46:UEM54 TUQ46:TUQ54 TKU46:TKU54 TAY46:TAY54 SRC46:SRC54 SHG46:SHG54 RXK46:RXK54 RNO46:RNO54 RDS46:RDS54 QTW46:QTW54 QKA46:QKA54 QAE46:QAE54 PQI46:PQI54 PGM46:PGM54 OWQ46:OWQ54 OMU46:OMU54 OCY46:OCY54 NTC46:NTC54 NJG46:NJG54 MZK46:MZK54 MPO46:MPO54 MFS46:MFS54 LVW46:LVW54 LMA46:LMA54 LCE46:LCE54 KSI46:KSI54 KIM46:KIM54 JYQ46:JYQ54 JOU46:JOU54 JEY46:JEY54 IVC46:IVC54 ILG46:ILG54 IBK46:IBK54 HRO46:HRO54 HHS46:HHS54 GXW46:GXW54 GOA46:GOA54 GEE46:GEE54 FUI46:FUI54 FKM46:FKM54 FAQ46:FAQ54 EQU46:EQU54 EGY46:EGY54 DXC46:DXC54 DNG46:DNG54 DDK46:DDK54 CTO46:CTO54 CJS46:CJS54 BZW46:BZW54 BQA46:BQA54 BGE46:BGE54 AWI46:AWI54 AMM46:AMM54 ACQ46:ACQ54 SU46:SU54 IY46:IY54 AMM36:AMM44 WVK983069:WVK983076 WLO983069:WLO983076 WBS983069:WBS983076 VRW983069:VRW983076 VIA983069:VIA983076 UYE983069:UYE983076 UOI983069:UOI983076 UEM983069:UEM983076 TUQ983069:TUQ983076 TKU983069:TKU983076 TAY983069:TAY983076 SRC983069:SRC983076 SHG983069:SHG983076 RXK983069:RXK983076 RNO983069:RNO983076 RDS983069:RDS983076 QTW983069:QTW983076 QKA983069:QKA983076 QAE983069:QAE983076 PQI983069:PQI983076 PGM983069:PGM983076 OWQ983069:OWQ983076 OMU983069:OMU983076 OCY983069:OCY983076 NTC983069:NTC983076 NJG983069:NJG983076 MZK983069:MZK983076 MPO983069:MPO983076 MFS983069:MFS983076 LVW983069:LVW983076 LMA983069:LMA983076 LCE983069:LCE983076 KSI983069:KSI983076 KIM983069:KIM983076 JYQ983069:JYQ983076 JOU983069:JOU983076 JEY983069:JEY983076 IVC983069:IVC983076 ILG983069:ILG983076 IBK983069:IBK983076 HRO983069:HRO983076 HHS983069:HHS983076 GXW983069:GXW983076 GOA983069:GOA983076 GEE983069:GEE983076 FUI983069:FUI983076 FKM983069:FKM983076 FAQ983069:FAQ983076 EQU983069:EQU983076 EGY983069:EGY983076 DXC983069:DXC983076 DNG983069:DNG983076 DDK983069:DDK983076 CTO983069:CTO983076 CJS983069:CJS983076 BZW983069:BZW983076 BQA983069:BQA983076 BGE983069:BGE983076 AWI983069:AWI983076 AMM983069:AMM983076 ACQ983069:ACQ983076 SU983069:SU983076 IY983069:IY983076 D983069:D983076 WVK917533:WVK917540 WLO917533:WLO917540 WBS917533:WBS917540 VRW917533:VRW917540 VIA917533:VIA917540 UYE917533:UYE917540 UOI917533:UOI917540 UEM917533:UEM917540 TUQ917533:TUQ917540 TKU917533:TKU917540 TAY917533:TAY917540 SRC917533:SRC917540 SHG917533:SHG917540 RXK917533:RXK917540 RNO917533:RNO917540 RDS917533:RDS917540 QTW917533:QTW917540 QKA917533:QKA917540 QAE917533:QAE917540 PQI917533:PQI917540 PGM917533:PGM917540 OWQ917533:OWQ917540 OMU917533:OMU917540 OCY917533:OCY917540 NTC917533:NTC917540 NJG917533:NJG917540 MZK917533:MZK917540 MPO917533:MPO917540 MFS917533:MFS917540 LVW917533:LVW917540 LMA917533:LMA917540 LCE917533:LCE917540 KSI917533:KSI917540 KIM917533:KIM917540 JYQ917533:JYQ917540 JOU917533:JOU917540 JEY917533:JEY917540 IVC917533:IVC917540 ILG917533:ILG917540 IBK917533:IBK917540 HRO917533:HRO917540 HHS917533:HHS917540 GXW917533:GXW917540 GOA917533:GOA917540 GEE917533:GEE917540 FUI917533:FUI917540 FKM917533:FKM917540 FAQ917533:FAQ917540 EQU917533:EQU917540 EGY917533:EGY917540 DXC917533:DXC917540 DNG917533:DNG917540 DDK917533:DDK917540 CTO917533:CTO917540 CJS917533:CJS917540 BZW917533:BZW917540 BQA917533:BQA917540 BGE917533:BGE917540 AWI917533:AWI917540 AMM917533:AMM917540 ACQ917533:ACQ917540 SU917533:SU917540 IY917533:IY917540 D917533:D917540 WVK851997:WVK852004 WLO851997:WLO852004 WBS851997:WBS852004 VRW851997:VRW852004 VIA851997:VIA852004 UYE851997:UYE852004 UOI851997:UOI852004 UEM851997:UEM852004 TUQ851997:TUQ852004 TKU851997:TKU852004 TAY851997:TAY852004 SRC851997:SRC852004 SHG851997:SHG852004 RXK851997:RXK852004 RNO851997:RNO852004 RDS851997:RDS852004 QTW851997:QTW852004 QKA851997:QKA852004 QAE851997:QAE852004 PQI851997:PQI852004 PGM851997:PGM852004 OWQ851997:OWQ852004 OMU851997:OMU852004 OCY851997:OCY852004 NTC851997:NTC852004 NJG851997:NJG852004 MZK851997:MZK852004 MPO851997:MPO852004 MFS851997:MFS852004 LVW851997:LVW852004 LMA851997:LMA852004 LCE851997:LCE852004 KSI851997:KSI852004 KIM851997:KIM852004 JYQ851997:JYQ852004 JOU851997:JOU852004 JEY851997:JEY852004 IVC851997:IVC852004 ILG851997:ILG852004 IBK851997:IBK852004 HRO851997:HRO852004 HHS851997:HHS852004 GXW851997:GXW852004 GOA851997:GOA852004 GEE851997:GEE852004 FUI851997:FUI852004 FKM851997:FKM852004 FAQ851997:FAQ852004 EQU851997:EQU852004 EGY851997:EGY852004 DXC851997:DXC852004 DNG851997:DNG852004 DDK851997:DDK852004 CTO851997:CTO852004 CJS851997:CJS852004 BZW851997:BZW852004 BQA851997:BQA852004 BGE851997:BGE852004 AWI851997:AWI852004 AMM851997:AMM852004 ACQ851997:ACQ852004 SU851997:SU852004 IY851997:IY852004 D851997:D852004 WVK786461:WVK786468 WLO786461:WLO786468 WBS786461:WBS786468 VRW786461:VRW786468 VIA786461:VIA786468 UYE786461:UYE786468 UOI786461:UOI786468 UEM786461:UEM786468 TUQ786461:TUQ786468 TKU786461:TKU786468 TAY786461:TAY786468 SRC786461:SRC786468 SHG786461:SHG786468 RXK786461:RXK786468 RNO786461:RNO786468 RDS786461:RDS786468 QTW786461:QTW786468 QKA786461:QKA786468 QAE786461:QAE786468 PQI786461:PQI786468 PGM786461:PGM786468 OWQ786461:OWQ786468 OMU786461:OMU786468 OCY786461:OCY786468 NTC786461:NTC786468 NJG786461:NJG786468 MZK786461:MZK786468 MPO786461:MPO786468 MFS786461:MFS786468 LVW786461:LVW786468 LMA786461:LMA786468 LCE786461:LCE786468 KSI786461:KSI786468 KIM786461:KIM786468 JYQ786461:JYQ786468 JOU786461:JOU786468 JEY786461:JEY786468 IVC786461:IVC786468 ILG786461:ILG786468 IBK786461:IBK786468 HRO786461:HRO786468 HHS786461:HHS786468 GXW786461:GXW786468 GOA786461:GOA786468 GEE786461:GEE786468 FUI786461:FUI786468 FKM786461:FKM786468 FAQ786461:FAQ786468 EQU786461:EQU786468 EGY786461:EGY786468 DXC786461:DXC786468 DNG786461:DNG786468 DDK786461:DDK786468 CTO786461:CTO786468 CJS786461:CJS786468 BZW786461:BZW786468 BQA786461:BQA786468 BGE786461:BGE786468 AWI786461:AWI786468 AMM786461:AMM786468 ACQ786461:ACQ786468 SU786461:SU786468 IY786461:IY786468 D786461:D786468 WVK720925:WVK720932 WLO720925:WLO720932 WBS720925:WBS720932 VRW720925:VRW720932 VIA720925:VIA720932 UYE720925:UYE720932 UOI720925:UOI720932 UEM720925:UEM720932 TUQ720925:TUQ720932 TKU720925:TKU720932 TAY720925:TAY720932 SRC720925:SRC720932 SHG720925:SHG720932 RXK720925:RXK720932 RNO720925:RNO720932 RDS720925:RDS720932 QTW720925:QTW720932 QKA720925:QKA720932 QAE720925:QAE720932 PQI720925:PQI720932 PGM720925:PGM720932 OWQ720925:OWQ720932 OMU720925:OMU720932 OCY720925:OCY720932 NTC720925:NTC720932 NJG720925:NJG720932 MZK720925:MZK720932 MPO720925:MPO720932 MFS720925:MFS720932 LVW720925:LVW720932 LMA720925:LMA720932 LCE720925:LCE720932 KSI720925:KSI720932 KIM720925:KIM720932 JYQ720925:JYQ720932 JOU720925:JOU720932 JEY720925:JEY720932 IVC720925:IVC720932 ILG720925:ILG720932 IBK720925:IBK720932 HRO720925:HRO720932 HHS720925:HHS720932 GXW720925:GXW720932 GOA720925:GOA720932 GEE720925:GEE720932 FUI720925:FUI720932 FKM720925:FKM720932 FAQ720925:FAQ720932 EQU720925:EQU720932 EGY720925:EGY720932 DXC720925:DXC720932 DNG720925:DNG720932 DDK720925:DDK720932 CTO720925:CTO720932 CJS720925:CJS720932 BZW720925:BZW720932 BQA720925:BQA720932 BGE720925:BGE720932 AWI720925:AWI720932 AMM720925:AMM720932 ACQ720925:ACQ720932 SU720925:SU720932 IY720925:IY720932 D720925:D720932 WVK655389:WVK655396 WLO655389:WLO655396 WBS655389:WBS655396 VRW655389:VRW655396 VIA655389:VIA655396 UYE655389:UYE655396 UOI655389:UOI655396 UEM655389:UEM655396 TUQ655389:TUQ655396 TKU655389:TKU655396 TAY655389:TAY655396 SRC655389:SRC655396 SHG655389:SHG655396 RXK655389:RXK655396 RNO655389:RNO655396 RDS655389:RDS655396 QTW655389:QTW655396 QKA655389:QKA655396 QAE655389:QAE655396 PQI655389:PQI655396 PGM655389:PGM655396 OWQ655389:OWQ655396 OMU655389:OMU655396 OCY655389:OCY655396 NTC655389:NTC655396 NJG655389:NJG655396 MZK655389:MZK655396 MPO655389:MPO655396 MFS655389:MFS655396 LVW655389:LVW655396 LMA655389:LMA655396 LCE655389:LCE655396 KSI655389:KSI655396 KIM655389:KIM655396 JYQ655389:JYQ655396 JOU655389:JOU655396 JEY655389:JEY655396 IVC655389:IVC655396 ILG655389:ILG655396 IBK655389:IBK655396 HRO655389:HRO655396 HHS655389:HHS655396 GXW655389:GXW655396 GOA655389:GOA655396 GEE655389:GEE655396 FUI655389:FUI655396 FKM655389:FKM655396 FAQ655389:FAQ655396 EQU655389:EQU655396 EGY655389:EGY655396 DXC655389:DXC655396 DNG655389:DNG655396 DDK655389:DDK655396 CTO655389:CTO655396 CJS655389:CJS655396 BZW655389:BZW655396 BQA655389:BQA655396 BGE655389:BGE655396 AWI655389:AWI655396 AMM655389:AMM655396 ACQ655389:ACQ655396 SU655389:SU655396 IY655389:IY655396 D655389:D655396 WVK589853:WVK589860 WLO589853:WLO589860 WBS589853:WBS589860 VRW589853:VRW589860 VIA589853:VIA589860 UYE589853:UYE589860 UOI589853:UOI589860 UEM589853:UEM589860 TUQ589853:TUQ589860 TKU589853:TKU589860 TAY589853:TAY589860 SRC589853:SRC589860 SHG589853:SHG589860 RXK589853:RXK589860 RNO589853:RNO589860 RDS589853:RDS589860 QTW589853:QTW589860 QKA589853:QKA589860 QAE589853:QAE589860 PQI589853:PQI589860 PGM589853:PGM589860 OWQ589853:OWQ589860 OMU589853:OMU589860 OCY589853:OCY589860 NTC589853:NTC589860 NJG589853:NJG589860 MZK589853:MZK589860 MPO589853:MPO589860 MFS589853:MFS589860 LVW589853:LVW589860 LMA589853:LMA589860 LCE589853:LCE589860 KSI589853:KSI589860 KIM589853:KIM589860 JYQ589853:JYQ589860 JOU589853:JOU589860 JEY589853:JEY589860 IVC589853:IVC589860 ILG589853:ILG589860 IBK589853:IBK589860 HRO589853:HRO589860 HHS589853:HHS589860 GXW589853:GXW589860 GOA589853:GOA589860 GEE589853:GEE589860 FUI589853:FUI589860 FKM589853:FKM589860 FAQ589853:FAQ589860 EQU589853:EQU589860 EGY589853:EGY589860 DXC589853:DXC589860 DNG589853:DNG589860 DDK589853:DDK589860 CTO589853:CTO589860 CJS589853:CJS589860 BZW589853:BZW589860 BQA589853:BQA589860 BGE589853:BGE589860 AWI589853:AWI589860 AMM589853:AMM589860 ACQ589853:ACQ589860 SU589853:SU589860 IY589853:IY589860 D589853:D589860 WVK524317:WVK524324 WLO524317:WLO524324 WBS524317:WBS524324 VRW524317:VRW524324 VIA524317:VIA524324 UYE524317:UYE524324 UOI524317:UOI524324 UEM524317:UEM524324 TUQ524317:TUQ524324 TKU524317:TKU524324 TAY524317:TAY524324 SRC524317:SRC524324 SHG524317:SHG524324 RXK524317:RXK524324 RNO524317:RNO524324 RDS524317:RDS524324 QTW524317:QTW524324 QKA524317:QKA524324 QAE524317:QAE524324 PQI524317:PQI524324 PGM524317:PGM524324 OWQ524317:OWQ524324 OMU524317:OMU524324 OCY524317:OCY524324 NTC524317:NTC524324 NJG524317:NJG524324 MZK524317:MZK524324 MPO524317:MPO524324 MFS524317:MFS524324 LVW524317:LVW524324 LMA524317:LMA524324 LCE524317:LCE524324 KSI524317:KSI524324 KIM524317:KIM524324 JYQ524317:JYQ524324 JOU524317:JOU524324 JEY524317:JEY524324 IVC524317:IVC524324 ILG524317:ILG524324 IBK524317:IBK524324 HRO524317:HRO524324 HHS524317:HHS524324 GXW524317:GXW524324 GOA524317:GOA524324 GEE524317:GEE524324 FUI524317:FUI524324 FKM524317:FKM524324 FAQ524317:FAQ524324 EQU524317:EQU524324 EGY524317:EGY524324 DXC524317:DXC524324 DNG524317:DNG524324 DDK524317:DDK524324 CTO524317:CTO524324 CJS524317:CJS524324 BZW524317:BZW524324 BQA524317:BQA524324 BGE524317:BGE524324 AWI524317:AWI524324 AMM524317:AMM524324 ACQ524317:ACQ524324 SU524317:SU524324 IY524317:IY524324 D524317:D524324 WVK458781:WVK458788 WLO458781:WLO458788 WBS458781:WBS458788 VRW458781:VRW458788 VIA458781:VIA458788 UYE458781:UYE458788 UOI458781:UOI458788 UEM458781:UEM458788 TUQ458781:TUQ458788 TKU458781:TKU458788 TAY458781:TAY458788 SRC458781:SRC458788 SHG458781:SHG458788 RXK458781:RXK458788 RNO458781:RNO458788 RDS458781:RDS458788 QTW458781:QTW458788 QKA458781:QKA458788 QAE458781:QAE458788 PQI458781:PQI458788 PGM458781:PGM458788 OWQ458781:OWQ458788 OMU458781:OMU458788 OCY458781:OCY458788 NTC458781:NTC458788 NJG458781:NJG458788 MZK458781:MZK458788 MPO458781:MPO458788 MFS458781:MFS458788 LVW458781:LVW458788 LMA458781:LMA458788 LCE458781:LCE458788 KSI458781:KSI458788 KIM458781:KIM458788 JYQ458781:JYQ458788 JOU458781:JOU458788 JEY458781:JEY458788 IVC458781:IVC458788 ILG458781:ILG458788 IBK458781:IBK458788 HRO458781:HRO458788 HHS458781:HHS458788 GXW458781:GXW458788 GOA458781:GOA458788 GEE458781:GEE458788 FUI458781:FUI458788 FKM458781:FKM458788 FAQ458781:FAQ458788 EQU458781:EQU458788 EGY458781:EGY458788 DXC458781:DXC458788 DNG458781:DNG458788 DDK458781:DDK458788 CTO458781:CTO458788 CJS458781:CJS458788 BZW458781:BZW458788 BQA458781:BQA458788 BGE458781:BGE458788 AWI458781:AWI458788 AMM458781:AMM458788 ACQ458781:ACQ458788 SU458781:SU458788 IY458781:IY458788 D458781:D458788 WVK393245:WVK393252 WLO393245:WLO393252 WBS393245:WBS393252 VRW393245:VRW393252 VIA393245:VIA393252 UYE393245:UYE393252 UOI393245:UOI393252 UEM393245:UEM393252 TUQ393245:TUQ393252 TKU393245:TKU393252 TAY393245:TAY393252 SRC393245:SRC393252 SHG393245:SHG393252 RXK393245:RXK393252 RNO393245:RNO393252 RDS393245:RDS393252 QTW393245:QTW393252 QKA393245:QKA393252 QAE393245:QAE393252 PQI393245:PQI393252 PGM393245:PGM393252 OWQ393245:OWQ393252 OMU393245:OMU393252 OCY393245:OCY393252 NTC393245:NTC393252 NJG393245:NJG393252 MZK393245:MZK393252 MPO393245:MPO393252 MFS393245:MFS393252 LVW393245:LVW393252 LMA393245:LMA393252 LCE393245:LCE393252 KSI393245:KSI393252 KIM393245:KIM393252 JYQ393245:JYQ393252 JOU393245:JOU393252 JEY393245:JEY393252 IVC393245:IVC393252 ILG393245:ILG393252 IBK393245:IBK393252 HRO393245:HRO393252 HHS393245:HHS393252 GXW393245:GXW393252 GOA393245:GOA393252 GEE393245:GEE393252 FUI393245:FUI393252 FKM393245:FKM393252 FAQ393245:FAQ393252 EQU393245:EQU393252 EGY393245:EGY393252 DXC393245:DXC393252 DNG393245:DNG393252 DDK393245:DDK393252 CTO393245:CTO393252 CJS393245:CJS393252 BZW393245:BZW393252 BQA393245:BQA393252 BGE393245:BGE393252 AWI393245:AWI393252 AMM393245:AMM393252 ACQ393245:ACQ393252 SU393245:SU393252 IY393245:IY393252 D393245:D393252 WVK327709:WVK327716 WLO327709:WLO327716 WBS327709:WBS327716 VRW327709:VRW327716 VIA327709:VIA327716 UYE327709:UYE327716 UOI327709:UOI327716 UEM327709:UEM327716 TUQ327709:TUQ327716 TKU327709:TKU327716 TAY327709:TAY327716 SRC327709:SRC327716 SHG327709:SHG327716 RXK327709:RXK327716 RNO327709:RNO327716 RDS327709:RDS327716 QTW327709:QTW327716 QKA327709:QKA327716 QAE327709:QAE327716 PQI327709:PQI327716 PGM327709:PGM327716 OWQ327709:OWQ327716 OMU327709:OMU327716 OCY327709:OCY327716 NTC327709:NTC327716 NJG327709:NJG327716 MZK327709:MZK327716 MPO327709:MPO327716 MFS327709:MFS327716 LVW327709:LVW327716 LMA327709:LMA327716 LCE327709:LCE327716 KSI327709:KSI327716 KIM327709:KIM327716 JYQ327709:JYQ327716 JOU327709:JOU327716 JEY327709:JEY327716 IVC327709:IVC327716 ILG327709:ILG327716 IBK327709:IBK327716 HRO327709:HRO327716 HHS327709:HHS327716 GXW327709:GXW327716 GOA327709:GOA327716 GEE327709:GEE327716 FUI327709:FUI327716 FKM327709:FKM327716 FAQ327709:FAQ327716 EQU327709:EQU327716 EGY327709:EGY327716 DXC327709:DXC327716 DNG327709:DNG327716 DDK327709:DDK327716 CTO327709:CTO327716 CJS327709:CJS327716 BZW327709:BZW327716 BQA327709:BQA327716 BGE327709:BGE327716 AWI327709:AWI327716 AMM327709:AMM327716 ACQ327709:ACQ327716 SU327709:SU327716 IY327709:IY327716 D327709:D327716 WVK262173:WVK262180 WLO262173:WLO262180 WBS262173:WBS262180 VRW262173:VRW262180 VIA262173:VIA262180 UYE262173:UYE262180 UOI262173:UOI262180 UEM262173:UEM262180 TUQ262173:TUQ262180 TKU262173:TKU262180 TAY262173:TAY262180 SRC262173:SRC262180 SHG262173:SHG262180 RXK262173:RXK262180 RNO262173:RNO262180 RDS262173:RDS262180 QTW262173:QTW262180 QKA262173:QKA262180 QAE262173:QAE262180 PQI262173:PQI262180 PGM262173:PGM262180 OWQ262173:OWQ262180 OMU262173:OMU262180 OCY262173:OCY262180 NTC262173:NTC262180 NJG262173:NJG262180 MZK262173:MZK262180 MPO262173:MPO262180 MFS262173:MFS262180 LVW262173:LVW262180 LMA262173:LMA262180 LCE262173:LCE262180 KSI262173:KSI262180 KIM262173:KIM262180 JYQ262173:JYQ262180 JOU262173:JOU262180 JEY262173:JEY262180 IVC262173:IVC262180 ILG262173:ILG262180 IBK262173:IBK262180 HRO262173:HRO262180 HHS262173:HHS262180 GXW262173:GXW262180 GOA262173:GOA262180 GEE262173:GEE262180 FUI262173:FUI262180 FKM262173:FKM262180 FAQ262173:FAQ262180 EQU262173:EQU262180 EGY262173:EGY262180 DXC262173:DXC262180 DNG262173:DNG262180 DDK262173:DDK262180 CTO262173:CTO262180 CJS262173:CJS262180 BZW262173:BZW262180 BQA262173:BQA262180 BGE262173:BGE262180 AWI262173:AWI262180 AMM262173:AMM262180 ACQ262173:ACQ262180 SU262173:SU262180 IY262173:IY262180 D262173:D262180 WVK196637:WVK196644 WLO196637:WLO196644 WBS196637:WBS196644 VRW196637:VRW196644 VIA196637:VIA196644 UYE196637:UYE196644 UOI196637:UOI196644 UEM196637:UEM196644 TUQ196637:TUQ196644 TKU196637:TKU196644 TAY196637:TAY196644 SRC196637:SRC196644 SHG196637:SHG196644 RXK196637:RXK196644 RNO196637:RNO196644 RDS196637:RDS196644 QTW196637:QTW196644 QKA196637:QKA196644 QAE196637:QAE196644 PQI196637:PQI196644 PGM196637:PGM196644 OWQ196637:OWQ196644 OMU196637:OMU196644 OCY196637:OCY196644 NTC196637:NTC196644 NJG196637:NJG196644 MZK196637:MZK196644 MPO196637:MPO196644 MFS196637:MFS196644 LVW196637:LVW196644 LMA196637:LMA196644 LCE196637:LCE196644 KSI196637:KSI196644 KIM196637:KIM196644 JYQ196637:JYQ196644 JOU196637:JOU196644 JEY196637:JEY196644 IVC196637:IVC196644 ILG196637:ILG196644 IBK196637:IBK196644 HRO196637:HRO196644 HHS196637:HHS196644 GXW196637:GXW196644 GOA196637:GOA196644 GEE196637:GEE196644 FUI196637:FUI196644 FKM196637:FKM196644 FAQ196637:FAQ196644 EQU196637:EQU196644 EGY196637:EGY196644 DXC196637:DXC196644 DNG196637:DNG196644 DDK196637:DDK196644 CTO196637:CTO196644 CJS196637:CJS196644 BZW196637:BZW196644 BQA196637:BQA196644 BGE196637:BGE196644 AWI196637:AWI196644 AMM196637:AMM196644 ACQ196637:ACQ196644 SU196637:SU196644 IY196637:IY196644 D196637:D196644 WVK131101:WVK131108 WLO131101:WLO131108 WBS131101:WBS131108 VRW131101:VRW131108 VIA131101:VIA131108 UYE131101:UYE131108 UOI131101:UOI131108 UEM131101:UEM131108 TUQ131101:TUQ131108 TKU131101:TKU131108 TAY131101:TAY131108 SRC131101:SRC131108 SHG131101:SHG131108 RXK131101:RXK131108 RNO131101:RNO131108 RDS131101:RDS131108 QTW131101:QTW131108 QKA131101:QKA131108 QAE131101:QAE131108 PQI131101:PQI131108 PGM131101:PGM131108 OWQ131101:OWQ131108 OMU131101:OMU131108 OCY131101:OCY131108 NTC131101:NTC131108 NJG131101:NJG131108 MZK131101:MZK131108 MPO131101:MPO131108 MFS131101:MFS131108 LVW131101:LVW131108 LMA131101:LMA131108 LCE131101:LCE131108 KSI131101:KSI131108 KIM131101:KIM131108 JYQ131101:JYQ131108 JOU131101:JOU131108 JEY131101:JEY131108 IVC131101:IVC131108 ILG131101:ILG131108 IBK131101:IBK131108 HRO131101:HRO131108 HHS131101:HHS131108 GXW131101:GXW131108 GOA131101:GOA131108 GEE131101:GEE131108 FUI131101:FUI131108 FKM131101:FKM131108 FAQ131101:FAQ131108 EQU131101:EQU131108 EGY131101:EGY131108 DXC131101:DXC131108 DNG131101:DNG131108 DDK131101:DDK131108 CTO131101:CTO131108 CJS131101:CJS131108 BZW131101:BZW131108 BQA131101:BQA131108 BGE131101:BGE131108 AWI131101:AWI131108 AMM131101:AMM131108 ACQ131101:ACQ131108 SU131101:SU131108 IY131101:IY131108 D131101:D131108 WVK65565:WVK65572 WLO65565:WLO65572 WBS65565:WBS65572 VRW65565:VRW65572 VIA65565:VIA65572 UYE65565:UYE65572 UOI65565:UOI65572 UEM65565:UEM65572 TUQ65565:TUQ65572 TKU65565:TKU65572 TAY65565:TAY65572 SRC65565:SRC65572 SHG65565:SHG65572 RXK65565:RXK65572 RNO65565:RNO65572 RDS65565:RDS65572 QTW65565:QTW65572 QKA65565:QKA65572 QAE65565:QAE65572 PQI65565:PQI65572 PGM65565:PGM65572 OWQ65565:OWQ65572 OMU65565:OMU65572 OCY65565:OCY65572 NTC65565:NTC65572 NJG65565:NJG65572 MZK65565:MZK65572 MPO65565:MPO65572 MFS65565:MFS65572 LVW65565:LVW65572 LMA65565:LMA65572 LCE65565:LCE65572 KSI65565:KSI65572 KIM65565:KIM65572 JYQ65565:JYQ65572 JOU65565:JOU65572 JEY65565:JEY65572 IVC65565:IVC65572 ILG65565:ILG65572 IBK65565:IBK65572 HRO65565:HRO65572 HHS65565:HHS65572 GXW65565:GXW65572 GOA65565:GOA65572 GEE65565:GEE65572 FUI65565:FUI65572 FKM65565:FKM65572 FAQ65565:FAQ65572 EQU65565:EQU65572 EGY65565:EGY65572 DXC65565:DXC65572 DNG65565:DNG65572 DDK65565:DDK65572 CTO65565:CTO65572 CJS65565:CJS65572 BZW65565:BZW65572 BQA65565:BQA65572 BGE65565:BGE65572 AWI65565:AWI65572 AMM65565:AMM65572 ACQ65565:ACQ65572 SU65565:SU65572 IY65565:IY65572 D65565:D65572 WVK26:WVK34 WLO26:WLO34 WBS26:WBS34 VRW26:VRW34 VIA26:VIA34 UYE26:UYE34 UOI26:UOI34 UEM26:UEM34 TUQ26:TUQ34 TKU26:TKU34 TAY26:TAY34 SRC26:SRC34 SHG26:SHG34 RXK26:RXK34 RNO26:RNO34 RDS26:RDS34 QTW26:QTW34 QKA26:QKA34 QAE26:QAE34 PQI26:PQI34 PGM26:PGM34 OWQ26:OWQ34 OMU26:OMU34 OCY26:OCY34 NTC26:NTC34 NJG26:NJG34 MZK26:MZK34 MPO26:MPO34 MFS26:MFS34 LVW26:LVW34 LMA26:LMA34 LCE26:LCE34 KSI26:KSI34 KIM26:KIM34 JYQ26:JYQ34 JOU26:JOU34 JEY26:JEY34 IVC26:IVC34 ILG26:ILG34 IBK26:IBK34 HRO26:HRO34 HHS26:HHS34 GXW26:GXW34 GOA26:GOA34 GEE26:GEE34 FUI26:FUI34 FKM26:FKM34 FAQ26:FAQ34 EQU26:EQU34 EGY26:EGY34 DXC26:DXC34 DNG26:DNG34 DDK26:DDK34 CTO26:CTO34 CJS26:CJS34 BZW26:BZW34 BQA26:BQA34 BGE26:BGE34 AWI26:AWI34 AMM26:AMM34 ACQ26:ACQ34 SU26:SU34 IY26:IY34 ACQ36:ACQ44 WVK983096:WVK983103 WLO983096:WLO983103 WBS983096:WBS983103 VRW983096:VRW983103 VIA983096:VIA983103 UYE983096:UYE983103 UOI983096:UOI983103 UEM983096:UEM983103 TUQ983096:TUQ983103 TKU983096:TKU983103 TAY983096:TAY983103 SRC983096:SRC983103 SHG983096:SHG983103 RXK983096:RXK983103 RNO983096:RNO983103 RDS983096:RDS983103 QTW983096:QTW983103 QKA983096:QKA983103 QAE983096:QAE983103 PQI983096:PQI983103 PGM983096:PGM983103 OWQ983096:OWQ983103 OMU983096:OMU983103 OCY983096:OCY983103 NTC983096:NTC983103 NJG983096:NJG983103 MZK983096:MZK983103 MPO983096:MPO983103 MFS983096:MFS983103 LVW983096:LVW983103 LMA983096:LMA983103 LCE983096:LCE983103 KSI983096:KSI983103 KIM983096:KIM983103 JYQ983096:JYQ983103 JOU983096:JOU983103 JEY983096:JEY983103 IVC983096:IVC983103 ILG983096:ILG983103 IBK983096:IBK983103 HRO983096:HRO983103 HHS983096:HHS983103 GXW983096:GXW983103 GOA983096:GOA983103 GEE983096:GEE983103 FUI983096:FUI983103 FKM983096:FKM983103 FAQ983096:FAQ983103 EQU983096:EQU983103 EGY983096:EGY983103 DXC983096:DXC983103 DNG983096:DNG983103 DDK983096:DDK983103 CTO983096:CTO983103 CJS983096:CJS983103 BZW983096:BZW983103 BQA983096:BQA983103 BGE983096:BGE983103 AWI983096:AWI983103 AMM983096:AMM983103 ACQ983096:ACQ983103 SU983096:SU983103 IY983096:IY983103 D983096:D983103 WVK917560:WVK917567 WLO917560:WLO917567 WBS917560:WBS917567 VRW917560:VRW917567 VIA917560:VIA917567 UYE917560:UYE917567 UOI917560:UOI917567 UEM917560:UEM917567 TUQ917560:TUQ917567 TKU917560:TKU917567 TAY917560:TAY917567 SRC917560:SRC917567 SHG917560:SHG917567 RXK917560:RXK917567 RNO917560:RNO917567 RDS917560:RDS917567 QTW917560:QTW917567 QKA917560:QKA917567 QAE917560:QAE917567 PQI917560:PQI917567 PGM917560:PGM917567 OWQ917560:OWQ917567 OMU917560:OMU917567 OCY917560:OCY917567 NTC917560:NTC917567 NJG917560:NJG917567 MZK917560:MZK917567 MPO917560:MPO917567 MFS917560:MFS917567 LVW917560:LVW917567 LMA917560:LMA917567 LCE917560:LCE917567 KSI917560:KSI917567 KIM917560:KIM917567 JYQ917560:JYQ917567 JOU917560:JOU917567 JEY917560:JEY917567 IVC917560:IVC917567 ILG917560:ILG917567 IBK917560:IBK917567 HRO917560:HRO917567 HHS917560:HHS917567 GXW917560:GXW917567 GOA917560:GOA917567 GEE917560:GEE917567 FUI917560:FUI917567 FKM917560:FKM917567 FAQ917560:FAQ917567 EQU917560:EQU917567 EGY917560:EGY917567 DXC917560:DXC917567 DNG917560:DNG917567 DDK917560:DDK917567 CTO917560:CTO917567 CJS917560:CJS917567 BZW917560:BZW917567 BQA917560:BQA917567 BGE917560:BGE917567 AWI917560:AWI917567 AMM917560:AMM917567 ACQ917560:ACQ917567 SU917560:SU917567 IY917560:IY917567 D917560:D917567 WVK852024:WVK852031 WLO852024:WLO852031 WBS852024:WBS852031 VRW852024:VRW852031 VIA852024:VIA852031 UYE852024:UYE852031 UOI852024:UOI852031 UEM852024:UEM852031 TUQ852024:TUQ852031 TKU852024:TKU852031 TAY852024:TAY852031 SRC852024:SRC852031 SHG852024:SHG852031 RXK852024:RXK852031 RNO852024:RNO852031 RDS852024:RDS852031 QTW852024:QTW852031 QKA852024:QKA852031 QAE852024:QAE852031 PQI852024:PQI852031 PGM852024:PGM852031 OWQ852024:OWQ852031 OMU852024:OMU852031 OCY852024:OCY852031 NTC852024:NTC852031 NJG852024:NJG852031 MZK852024:MZK852031 MPO852024:MPO852031 MFS852024:MFS852031 LVW852024:LVW852031 LMA852024:LMA852031 LCE852024:LCE852031 KSI852024:KSI852031 KIM852024:KIM852031 JYQ852024:JYQ852031 JOU852024:JOU852031 JEY852024:JEY852031 IVC852024:IVC852031 ILG852024:ILG852031 IBK852024:IBK852031 HRO852024:HRO852031 HHS852024:HHS852031 GXW852024:GXW852031 GOA852024:GOA852031 GEE852024:GEE852031 FUI852024:FUI852031 FKM852024:FKM852031 FAQ852024:FAQ852031 EQU852024:EQU852031 EGY852024:EGY852031 DXC852024:DXC852031 DNG852024:DNG852031 DDK852024:DDK852031 CTO852024:CTO852031 CJS852024:CJS852031 BZW852024:BZW852031 BQA852024:BQA852031 BGE852024:BGE852031 AWI852024:AWI852031 AMM852024:AMM852031 ACQ852024:ACQ852031 SU852024:SU852031 IY852024:IY852031 D852024:D852031 WVK786488:WVK786495 WLO786488:WLO786495 WBS786488:WBS786495 VRW786488:VRW786495 VIA786488:VIA786495 UYE786488:UYE786495 UOI786488:UOI786495 UEM786488:UEM786495 TUQ786488:TUQ786495 TKU786488:TKU786495 TAY786488:TAY786495 SRC786488:SRC786495 SHG786488:SHG786495 RXK786488:RXK786495 RNO786488:RNO786495 RDS786488:RDS786495 QTW786488:QTW786495 QKA786488:QKA786495 QAE786488:QAE786495 PQI786488:PQI786495 PGM786488:PGM786495 OWQ786488:OWQ786495 OMU786488:OMU786495 OCY786488:OCY786495 NTC786488:NTC786495 NJG786488:NJG786495 MZK786488:MZK786495 MPO786488:MPO786495 MFS786488:MFS786495 LVW786488:LVW786495 LMA786488:LMA786495 LCE786488:LCE786495 KSI786488:KSI786495 KIM786488:KIM786495 JYQ786488:JYQ786495 JOU786488:JOU786495 JEY786488:JEY786495 IVC786488:IVC786495 ILG786488:ILG786495 IBK786488:IBK786495 HRO786488:HRO786495 HHS786488:HHS786495 GXW786488:GXW786495 GOA786488:GOA786495 GEE786488:GEE786495 FUI786488:FUI786495 FKM786488:FKM786495 FAQ786488:FAQ786495 EQU786488:EQU786495 EGY786488:EGY786495 DXC786488:DXC786495 DNG786488:DNG786495 DDK786488:DDK786495 CTO786488:CTO786495 CJS786488:CJS786495 BZW786488:BZW786495 BQA786488:BQA786495 BGE786488:BGE786495 AWI786488:AWI786495 AMM786488:AMM786495 ACQ786488:ACQ786495 SU786488:SU786495 IY786488:IY786495 D786488:D786495 WVK720952:WVK720959 WLO720952:WLO720959 WBS720952:WBS720959 VRW720952:VRW720959 VIA720952:VIA720959 UYE720952:UYE720959 UOI720952:UOI720959 UEM720952:UEM720959 TUQ720952:TUQ720959 TKU720952:TKU720959 TAY720952:TAY720959 SRC720952:SRC720959 SHG720952:SHG720959 RXK720952:RXK720959 RNO720952:RNO720959 RDS720952:RDS720959 QTW720952:QTW720959 QKA720952:QKA720959 QAE720952:QAE720959 PQI720952:PQI720959 PGM720952:PGM720959 OWQ720952:OWQ720959 OMU720952:OMU720959 OCY720952:OCY720959 NTC720952:NTC720959 NJG720952:NJG720959 MZK720952:MZK720959 MPO720952:MPO720959 MFS720952:MFS720959 LVW720952:LVW720959 LMA720952:LMA720959 LCE720952:LCE720959 KSI720952:KSI720959 KIM720952:KIM720959 JYQ720952:JYQ720959 JOU720952:JOU720959 JEY720952:JEY720959 IVC720952:IVC720959 ILG720952:ILG720959 IBK720952:IBK720959 HRO720952:HRO720959 HHS720952:HHS720959 GXW720952:GXW720959 GOA720952:GOA720959 GEE720952:GEE720959 FUI720952:FUI720959 FKM720952:FKM720959 FAQ720952:FAQ720959 EQU720952:EQU720959 EGY720952:EGY720959 DXC720952:DXC720959 DNG720952:DNG720959 DDK720952:DDK720959 CTO720952:CTO720959 CJS720952:CJS720959 BZW720952:BZW720959 BQA720952:BQA720959 BGE720952:BGE720959 AWI720952:AWI720959 AMM720952:AMM720959 ACQ720952:ACQ720959 SU720952:SU720959 IY720952:IY720959 D720952:D720959 WVK655416:WVK655423 WLO655416:WLO655423 WBS655416:WBS655423 VRW655416:VRW655423 VIA655416:VIA655423 UYE655416:UYE655423 UOI655416:UOI655423 UEM655416:UEM655423 TUQ655416:TUQ655423 TKU655416:TKU655423 TAY655416:TAY655423 SRC655416:SRC655423 SHG655416:SHG655423 RXK655416:RXK655423 RNO655416:RNO655423 RDS655416:RDS655423 QTW655416:QTW655423 QKA655416:QKA655423 QAE655416:QAE655423 PQI655416:PQI655423 PGM655416:PGM655423 OWQ655416:OWQ655423 OMU655416:OMU655423 OCY655416:OCY655423 NTC655416:NTC655423 NJG655416:NJG655423 MZK655416:MZK655423 MPO655416:MPO655423 MFS655416:MFS655423 LVW655416:LVW655423 LMA655416:LMA655423 LCE655416:LCE655423 KSI655416:KSI655423 KIM655416:KIM655423 JYQ655416:JYQ655423 JOU655416:JOU655423 JEY655416:JEY655423 IVC655416:IVC655423 ILG655416:ILG655423 IBK655416:IBK655423 HRO655416:HRO655423 HHS655416:HHS655423 GXW655416:GXW655423 GOA655416:GOA655423 GEE655416:GEE655423 FUI655416:FUI655423 FKM655416:FKM655423 FAQ655416:FAQ655423 EQU655416:EQU655423 EGY655416:EGY655423 DXC655416:DXC655423 DNG655416:DNG655423 DDK655416:DDK655423 CTO655416:CTO655423 CJS655416:CJS655423 BZW655416:BZW655423 BQA655416:BQA655423 BGE655416:BGE655423 AWI655416:AWI655423 AMM655416:AMM655423 ACQ655416:ACQ655423 SU655416:SU655423 IY655416:IY655423 D655416:D655423 WVK589880:WVK589887 WLO589880:WLO589887 WBS589880:WBS589887 VRW589880:VRW589887 VIA589880:VIA589887 UYE589880:UYE589887 UOI589880:UOI589887 UEM589880:UEM589887 TUQ589880:TUQ589887 TKU589880:TKU589887 TAY589880:TAY589887 SRC589880:SRC589887 SHG589880:SHG589887 RXK589880:RXK589887 RNO589880:RNO589887 RDS589880:RDS589887 QTW589880:QTW589887 QKA589880:QKA589887 QAE589880:QAE589887 PQI589880:PQI589887 PGM589880:PGM589887 OWQ589880:OWQ589887 OMU589880:OMU589887 OCY589880:OCY589887 NTC589880:NTC589887 NJG589880:NJG589887 MZK589880:MZK589887 MPO589880:MPO589887 MFS589880:MFS589887 LVW589880:LVW589887 LMA589880:LMA589887 LCE589880:LCE589887 KSI589880:KSI589887 KIM589880:KIM589887 JYQ589880:JYQ589887 JOU589880:JOU589887 JEY589880:JEY589887 IVC589880:IVC589887 ILG589880:ILG589887 IBK589880:IBK589887 HRO589880:HRO589887 HHS589880:HHS589887 GXW589880:GXW589887 GOA589880:GOA589887 GEE589880:GEE589887 FUI589880:FUI589887 FKM589880:FKM589887 FAQ589880:FAQ589887 EQU589880:EQU589887 EGY589880:EGY589887 DXC589880:DXC589887 DNG589880:DNG589887 DDK589880:DDK589887 CTO589880:CTO589887 CJS589880:CJS589887 BZW589880:BZW589887 BQA589880:BQA589887 BGE589880:BGE589887 AWI589880:AWI589887 AMM589880:AMM589887 ACQ589880:ACQ589887 SU589880:SU589887 IY589880:IY589887 D589880:D589887 WVK524344:WVK524351 WLO524344:WLO524351 WBS524344:WBS524351 VRW524344:VRW524351 VIA524344:VIA524351 UYE524344:UYE524351 UOI524344:UOI524351 UEM524344:UEM524351 TUQ524344:TUQ524351 TKU524344:TKU524351 TAY524344:TAY524351 SRC524344:SRC524351 SHG524344:SHG524351 RXK524344:RXK524351 RNO524344:RNO524351 RDS524344:RDS524351 QTW524344:QTW524351 QKA524344:QKA524351 QAE524344:QAE524351 PQI524344:PQI524351 PGM524344:PGM524351 OWQ524344:OWQ524351 OMU524344:OMU524351 OCY524344:OCY524351 NTC524344:NTC524351 NJG524344:NJG524351 MZK524344:MZK524351 MPO524344:MPO524351 MFS524344:MFS524351 LVW524344:LVW524351 LMA524344:LMA524351 LCE524344:LCE524351 KSI524344:KSI524351 KIM524344:KIM524351 JYQ524344:JYQ524351 JOU524344:JOU524351 JEY524344:JEY524351 IVC524344:IVC524351 ILG524344:ILG524351 IBK524344:IBK524351 HRO524344:HRO524351 HHS524344:HHS524351 GXW524344:GXW524351 GOA524344:GOA524351 GEE524344:GEE524351 FUI524344:FUI524351 FKM524344:FKM524351 FAQ524344:FAQ524351 EQU524344:EQU524351 EGY524344:EGY524351 DXC524344:DXC524351 DNG524344:DNG524351 DDK524344:DDK524351 CTO524344:CTO524351 CJS524344:CJS524351 BZW524344:BZW524351 BQA524344:BQA524351 BGE524344:BGE524351 AWI524344:AWI524351 AMM524344:AMM524351 ACQ524344:ACQ524351 SU524344:SU524351 IY524344:IY524351 D524344:D524351 WVK458808:WVK458815 WLO458808:WLO458815 WBS458808:WBS458815 VRW458808:VRW458815 VIA458808:VIA458815 UYE458808:UYE458815 UOI458808:UOI458815 UEM458808:UEM458815 TUQ458808:TUQ458815 TKU458808:TKU458815 TAY458808:TAY458815 SRC458808:SRC458815 SHG458808:SHG458815 RXK458808:RXK458815 RNO458808:RNO458815 RDS458808:RDS458815 QTW458808:QTW458815 QKA458808:QKA458815 QAE458808:QAE458815 PQI458808:PQI458815 PGM458808:PGM458815 OWQ458808:OWQ458815 OMU458808:OMU458815 OCY458808:OCY458815 NTC458808:NTC458815 NJG458808:NJG458815 MZK458808:MZK458815 MPO458808:MPO458815 MFS458808:MFS458815 LVW458808:LVW458815 LMA458808:LMA458815 LCE458808:LCE458815 KSI458808:KSI458815 KIM458808:KIM458815 JYQ458808:JYQ458815 JOU458808:JOU458815 JEY458808:JEY458815 IVC458808:IVC458815 ILG458808:ILG458815 IBK458808:IBK458815 HRO458808:HRO458815 HHS458808:HHS458815 GXW458808:GXW458815 GOA458808:GOA458815 GEE458808:GEE458815 FUI458808:FUI458815 FKM458808:FKM458815 FAQ458808:FAQ458815 EQU458808:EQU458815 EGY458808:EGY458815 DXC458808:DXC458815 DNG458808:DNG458815 DDK458808:DDK458815 CTO458808:CTO458815 CJS458808:CJS458815 BZW458808:BZW458815 BQA458808:BQA458815 BGE458808:BGE458815 AWI458808:AWI458815 AMM458808:AMM458815 ACQ458808:ACQ458815 SU458808:SU458815 IY458808:IY458815 D458808:D458815 WVK393272:WVK393279 WLO393272:WLO393279 WBS393272:WBS393279 VRW393272:VRW393279 VIA393272:VIA393279 UYE393272:UYE393279 UOI393272:UOI393279 UEM393272:UEM393279 TUQ393272:TUQ393279 TKU393272:TKU393279 TAY393272:TAY393279 SRC393272:SRC393279 SHG393272:SHG393279 RXK393272:RXK393279 RNO393272:RNO393279 RDS393272:RDS393279 QTW393272:QTW393279 QKA393272:QKA393279 QAE393272:QAE393279 PQI393272:PQI393279 PGM393272:PGM393279 OWQ393272:OWQ393279 OMU393272:OMU393279 OCY393272:OCY393279 NTC393272:NTC393279 NJG393272:NJG393279 MZK393272:MZK393279 MPO393272:MPO393279 MFS393272:MFS393279 LVW393272:LVW393279 LMA393272:LMA393279 LCE393272:LCE393279 KSI393272:KSI393279 KIM393272:KIM393279 JYQ393272:JYQ393279 JOU393272:JOU393279 JEY393272:JEY393279 IVC393272:IVC393279 ILG393272:ILG393279 IBK393272:IBK393279 HRO393272:HRO393279 HHS393272:HHS393279 GXW393272:GXW393279 GOA393272:GOA393279 GEE393272:GEE393279 FUI393272:FUI393279 FKM393272:FKM393279 FAQ393272:FAQ393279 EQU393272:EQU393279 EGY393272:EGY393279 DXC393272:DXC393279 DNG393272:DNG393279 DDK393272:DDK393279 CTO393272:CTO393279 CJS393272:CJS393279 BZW393272:BZW393279 BQA393272:BQA393279 BGE393272:BGE393279 AWI393272:AWI393279 AMM393272:AMM393279 ACQ393272:ACQ393279 SU393272:SU393279 IY393272:IY393279 D393272:D393279 WVK327736:WVK327743 WLO327736:WLO327743 WBS327736:WBS327743 VRW327736:VRW327743 VIA327736:VIA327743 UYE327736:UYE327743 UOI327736:UOI327743 UEM327736:UEM327743 TUQ327736:TUQ327743 TKU327736:TKU327743 TAY327736:TAY327743 SRC327736:SRC327743 SHG327736:SHG327743 RXK327736:RXK327743 RNO327736:RNO327743 RDS327736:RDS327743 QTW327736:QTW327743 QKA327736:QKA327743 QAE327736:QAE327743 PQI327736:PQI327743 PGM327736:PGM327743 OWQ327736:OWQ327743 OMU327736:OMU327743 OCY327736:OCY327743 NTC327736:NTC327743 NJG327736:NJG327743 MZK327736:MZK327743 MPO327736:MPO327743 MFS327736:MFS327743 LVW327736:LVW327743 LMA327736:LMA327743 LCE327736:LCE327743 KSI327736:KSI327743 KIM327736:KIM327743 JYQ327736:JYQ327743 JOU327736:JOU327743 JEY327736:JEY327743 IVC327736:IVC327743 ILG327736:ILG327743 IBK327736:IBK327743 HRO327736:HRO327743 HHS327736:HHS327743 GXW327736:GXW327743 GOA327736:GOA327743 GEE327736:GEE327743 FUI327736:FUI327743 FKM327736:FKM327743 FAQ327736:FAQ327743 EQU327736:EQU327743 EGY327736:EGY327743 DXC327736:DXC327743 DNG327736:DNG327743 DDK327736:DDK327743 CTO327736:CTO327743 CJS327736:CJS327743 BZW327736:BZW327743 BQA327736:BQA327743 BGE327736:BGE327743 AWI327736:AWI327743 AMM327736:AMM327743 ACQ327736:ACQ327743 SU327736:SU327743 IY327736:IY327743 D327736:D327743 WVK262200:WVK262207 WLO262200:WLO262207 WBS262200:WBS262207 VRW262200:VRW262207 VIA262200:VIA262207 UYE262200:UYE262207 UOI262200:UOI262207 UEM262200:UEM262207 TUQ262200:TUQ262207 TKU262200:TKU262207 TAY262200:TAY262207 SRC262200:SRC262207 SHG262200:SHG262207 RXK262200:RXK262207 RNO262200:RNO262207 RDS262200:RDS262207 QTW262200:QTW262207 QKA262200:QKA262207 QAE262200:QAE262207 PQI262200:PQI262207 PGM262200:PGM262207 OWQ262200:OWQ262207 OMU262200:OMU262207 OCY262200:OCY262207 NTC262200:NTC262207 NJG262200:NJG262207 MZK262200:MZK262207 MPO262200:MPO262207 MFS262200:MFS262207 LVW262200:LVW262207 LMA262200:LMA262207 LCE262200:LCE262207 KSI262200:KSI262207 KIM262200:KIM262207 JYQ262200:JYQ262207 JOU262200:JOU262207 JEY262200:JEY262207 IVC262200:IVC262207 ILG262200:ILG262207 IBK262200:IBK262207 HRO262200:HRO262207 HHS262200:HHS262207 GXW262200:GXW262207 GOA262200:GOA262207 GEE262200:GEE262207 FUI262200:FUI262207 FKM262200:FKM262207 FAQ262200:FAQ262207 EQU262200:EQU262207 EGY262200:EGY262207 DXC262200:DXC262207 DNG262200:DNG262207 DDK262200:DDK262207 CTO262200:CTO262207 CJS262200:CJS262207 BZW262200:BZW262207 BQA262200:BQA262207 BGE262200:BGE262207 AWI262200:AWI262207 AMM262200:AMM262207 ACQ262200:ACQ262207 SU262200:SU262207 IY262200:IY262207 D262200:D262207 WVK196664:WVK196671 WLO196664:WLO196671 WBS196664:WBS196671 VRW196664:VRW196671 VIA196664:VIA196671 UYE196664:UYE196671 UOI196664:UOI196671 UEM196664:UEM196671 TUQ196664:TUQ196671 TKU196664:TKU196671 TAY196664:TAY196671 SRC196664:SRC196671 SHG196664:SHG196671 RXK196664:RXK196671 RNO196664:RNO196671 RDS196664:RDS196671 QTW196664:QTW196671 QKA196664:QKA196671 QAE196664:QAE196671 PQI196664:PQI196671 PGM196664:PGM196671 OWQ196664:OWQ196671 OMU196664:OMU196671 OCY196664:OCY196671 NTC196664:NTC196671 NJG196664:NJG196671 MZK196664:MZK196671 MPO196664:MPO196671 MFS196664:MFS196671 LVW196664:LVW196671 LMA196664:LMA196671 LCE196664:LCE196671 KSI196664:KSI196671 KIM196664:KIM196671 JYQ196664:JYQ196671 JOU196664:JOU196671 JEY196664:JEY196671 IVC196664:IVC196671 ILG196664:ILG196671 IBK196664:IBK196671 HRO196664:HRO196671 HHS196664:HHS196671 GXW196664:GXW196671 GOA196664:GOA196671 GEE196664:GEE196671 FUI196664:FUI196671 FKM196664:FKM196671 FAQ196664:FAQ196671 EQU196664:EQU196671 EGY196664:EGY196671 DXC196664:DXC196671 DNG196664:DNG196671 DDK196664:DDK196671 CTO196664:CTO196671 CJS196664:CJS196671 BZW196664:BZW196671 BQA196664:BQA196671 BGE196664:BGE196671 AWI196664:AWI196671 AMM196664:AMM196671 ACQ196664:ACQ196671 SU196664:SU196671 IY196664:IY196671 D196664:D196671 WVK131128:WVK131135 WLO131128:WLO131135 WBS131128:WBS131135 VRW131128:VRW131135 VIA131128:VIA131135 UYE131128:UYE131135 UOI131128:UOI131135 UEM131128:UEM131135 TUQ131128:TUQ131135 TKU131128:TKU131135 TAY131128:TAY131135 SRC131128:SRC131135 SHG131128:SHG131135 RXK131128:RXK131135 RNO131128:RNO131135 RDS131128:RDS131135 QTW131128:QTW131135 QKA131128:QKA131135 QAE131128:QAE131135 PQI131128:PQI131135 PGM131128:PGM131135 OWQ131128:OWQ131135 OMU131128:OMU131135 OCY131128:OCY131135 NTC131128:NTC131135 NJG131128:NJG131135 MZK131128:MZK131135 MPO131128:MPO131135 MFS131128:MFS131135 LVW131128:LVW131135 LMA131128:LMA131135 LCE131128:LCE131135 KSI131128:KSI131135 KIM131128:KIM131135 JYQ131128:JYQ131135 JOU131128:JOU131135 JEY131128:JEY131135 IVC131128:IVC131135 ILG131128:ILG131135 IBK131128:IBK131135 HRO131128:HRO131135 HHS131128:HHS131135 GXW131128:GXW131135 GOA131128:GOA131135 GEE131128:GEE131135 FUI131128:FUI131135 FKM131128:FKM131135 FAQ131128:FAQ131135 EQU131128:EQU131135 EGY131128:EGY131135 DXC131128:DXC131135 DNG131128:DNG131135 DDK131128:DDK131135 CTO131128:CTO131135 CJS131128:CJS131135 BZW131128:BZW131135 BQA131128:BQA131135 BGE131128:BGE131135 AWI131128:AWI131135 AMM131128:AMM131135 ACQ131128:ACQ131135 SU131128:SU131135 IY131128:IY131135 D131128:D131135 WVK65592:WVK65599 WLO65592:WLO65599 WBS65592:WBS65599 VRW65592:VRW65599 VIA65592:VIA65599 UYE65592:UYE65599 UOI65592:UOI65599 UEM65592:UEM65599 TUQ65592:TUQ65599 TKU65592:TKU65599 TAY65592:TAY65599 SRC65592:SRC65599 SHG65592:SHG65599 RXK65592:RXK65599 RNO65592:RNO65599 RDS65592:RDS65599 QTW65592:QTW65599 QKA65592:QKA65599 QAE65592:QAE65599 PQI65592:PQI65599 PGM65592:PGM65599 OWQ65592:OWQ65599 OMU65592:OMU65599 OCY65592:OCY65599 NTC65592:NTC65599 NJG65592:NJG65599 MZK65592:MZK65599 MPO65592:MPO65599 MFS65592:MFS65599 LVW65592:LVW65599 LMA65592:LMA65599 LCE65592:LCE65599 KSI65592:KSI65599 KIM65592:KIM65599 JYQ65592:JYQ65599 JOU65592:JOU65599 JEY65592:JEY65599 IVC65592:IVC65599 ILG65592:ILG65599 IBK65592:IBK65599 HRO65592:HRO65599 HHS65592:HHS65599 GXW65592:GXW65599 GOA65592:GOA65599 GEE65592:GEE65599 FUI65592:FUI65599 FKM65592:FKM65599 FAQ65592:FAQ65599 EQU65592:EQU65599 EGY65592:EGY65599 DXC65592:DXC65599 DNG65592:DNG65599 DDK65592:DDK65599 CTO65592:CTO65599 CJS65592:CJS65599 BZW65592:BZW65599 BQA65592:BQA65599 BGE65592:BGE65599 AWI65592:AWI65599 AMM65592:AMM65599 ACQ65592:ACQ65599 SU65592:SU65599 IY65592:IY65599 D65592:D65599 WVK56:WVK63 WLO56:WLO63 WBS56:WBS63 VRW56:VRW63 VIA56:VIA63 UYE56:UYE63 UOI56:UOI63 UEM56:UEM63 TUQ56:TUQ63 TKU56:TKU63 TAY56:TAY63 SRC56:SRC63 SHG56:SHG63 RXK56:RXK63 RNO56:RNO63 RDS56:RDS63 QTW56:QTW63 QKA56:QKA63 QAE56:QAE63 PQI56:PQI63 PGM56:PGM63 OWQ56:OWQ63 OMU56:OMU63 OCY56:OCY63 NTC56:NTC63 NJG56:NJG63 MZK56:MZK63 MPO56:MPO63 MFS56:MFS63 LVW56:LVW63 LMA56:LMA63 LCE56:LCE63 KSI56:KSI63 KIM56:KIM63 JYQ56:JYQ63 JOU56:JOU63 JEY56:JEY63 IVC56:IVC63 ILG56:ILG63 IBK56:IBK63 HRO56:HRO63 HHS56:HHS63 GXW56:GXW63 GOA56:GOA63 GEE56:GEE63 FUI56:FUI63 FKM56:FKM63 FAQ56:FAQ63 EQU56:EQU63 EGY56:EGY63 DXC56:DXC63 DNG56:DNG63 DDK56:DDK63 CTO56:CTO63 CJS56:CJS63 BZW56:BZW63 BQA56:BQA63 BGE56:BGE63 AWI56:AWI63 AMM56:AMM63 ACQ56:ACQ63 SU56:SU63 IY56:IY63 SU36:SU44 WVK983078:WVK983085 WLO983078:WLO983085 WBS983078:WBS983085 VRW983078:VRW983085 VIA983078:VIA983085 UYE983078:UYE983085 UOI983078:UOI983085 UEM983078:UEM983085 TUQ983078:TUQ983085 TKU983078:TKU983085 TAY983078:TAY983085 SRC983078:SRC983085 SHG983078:SHG983085 RXK983078:RXK983085 RNO983078:RNO983085 RDS983078:RDS983085 QTW983078:QTW983085 QKA983078:QKA983085 QAE983078:QAE983085 PQI983078:PQI983085 PGM983078:PGM983085 OWQ983078:OWQ983085 OMU983078:OMU983085 OCY983078:OCY983085 NTC983078:NTC983085 NJG983078:NJG983085 MZK983078:MZK983085 MPO983078:MPO983085 MFS983078:MFS983085 LVW983078:LVW983085 LMA983078:LMA983085 LCE983078:LCE983085 KSI983078:KSI983085 KIM983078:KIM983085 JYQ983078:JYQ983085 JOU983078:JOU983085 JEY983078:JEY983085 IVC983078:IVC983085 ILG983078:ILG983085 IBK983078:IBK983085 HRO983078:HRO983085 HHS983078:HHS983085 GXW983078:GXW983085 GOA983078:GOA983085 GEE983078:GEE983085 FUI983078:FUI983085 FKM983078:FKM983085 FAQ983078:FAQ983085 EQU983078:EQU983085 EGY983078:EGY983085 DXC983078:DXC983085 DNG983078:DNG983085 DDK983078:DDK983085 CTO983078:CTO983085 CJS983078:CJS983085 BZW983078:BZW983085 BQA983078:BQA983085 BGE983078:BGE983085 AWI983078:AWI983085 AMM983078:AMM983085 ACQ983078:ACQ983085 SU983078:SU983085 IY983078:IY983085 D983078:D983085 WVK917542:WVK917549 WLO917542:WLO917549 WBS917542:WBS917549 VRW917542:VRW917549 VIA917542:VIA917549 UYE917542:UYE917549 UOI917542:UOI917549 UEM917542:UEM917549 TUQ917542:TUQ917549 TKU917542:TKU917549 TAY917542:TAY917549 SRC917542:SRC917549 SHG917542:SHG917549 RXK917542:RXK917549 RNO917542:RNO917549 RDS917542:RDS917549 QTW917542:QTW917549 QKA917542:QKA917549 QAE917542:QAE917549 PQI917542:PQI917549 PGM917542:PGM917549 OWQ917542:OWQ917549 OMU917542:OMU917549 OCY917542:OCY917549 NTC917542:NTC917549 NJG917542:NJG917549 MZK917542:MZK917549 MPO917542:MPO917549 MFS917542:MFS917549 LVW917542:LVW917549 LMA917542:LMA917549 LCE917542:LCE917549 KSI917542:KSI917549 KIM917542:KIM917549 JYQ917542:JYQ917549 JOU917542:JOU917549 JEY917542:JEY917549 IVC917542:IVC917549 ILG917542:ILG917549 IBK917542:IBK917549 HRO917542:HRO917549 HHS917542:HHS917549 GXW917542:GXW917549 GOA917542:GOA917549 GEE917542:GEE917549 FUI917542:FUI917549 FKM917542:FKM917549 FAQ917542:FAQ917549 EQU917542:EQU917549 EGY917542:EGY917549 DXC917542:DXC917549 DNG917542:DNG917549 DDK917542:DDK917549 CTO917542:CTO917549 CJS917542:CJS917549 BZW917542:BZW917549 BQA917542:BQA917549 BGE917542:BGE917549 AWI917542:AWI917549 AMM917542:AMM917549 ACQ917542:ACQ917549 SU917542:SU917549 IY917542:IY917549 D917542:D917549 WVK852006:WVK852013 WLO852006:WLO852013 WBS852006:WBS852013 VRW852006:VRW852013 VIA852006:VIA852013 UYE852006:UYE852013 UOI852006:UOI852013 UEM852006:UEM852013 TUQ852006:TUQ852013 TKU852006:TKU852013 TAY852006:TAY852013 SRC852006:SRC852013 SHG852006:SHG852013 RXK852006:RXK852013 RNO852006:RNO852013 RDS852006:RDS852013 QTW852006:QTW852013 QKA852006:QKA852013 QAE852006:QAE852013 PQI852006:PQI852013 PGM852006:PGM852013 OWQ852006:OWQ852013 OMU852006:OMU852013 OCY852006:OCY852013 NTC852006:NTC852013 NJG852006:NJG852013 MZK852006:MZK852013 MPO852006:MPO852013 MFS852006:MFS852013 LVW852006:LVW852013 LMA852006:LMA852013 LCE852006:LCE852013 KSI852006:KSI852013 KIM852006:KIM852013 JYQ852006:JYQ852013 JOU852006:JOU852013 JEY852006:JEY852013 IVC852006:IVC852013 ILG852006:ILG852013 IBK852006:IBK852013 HRO852006:HRO852013 HHS852006:HHS852013 GXW852006:GXW852013 GOA852006:GOA852013 GEE852006:GEE852013 FUI852006:FUI852013 FKM852006:FKM852013 FAQ852006:FAQ852013 EQU852006:EQU852013 EGY852006:EGY852013 DXC852006:DXC852013 DNG852006:DNG852013 DDK852006:DDK852013 CTO852006:CTO852013 CJS852006:CJS852013 BZW852006:BZW852013 BQA852006:BQA852013 BGE852006:BGE852013 AWI852006:AWI852013 AMM852006:AMM852013 ACQ852006:ACQ852013 SU852006:SU852013 IY852006:IY852013 D852006:D852013 WVK786470:WVK786477 WLO786470:WLO786477 WBS786470:WBS786477 VRW786470:VRW786477 VIA786470:VIA786477 UYE786470:UYE786477 UOI786470:UOI786477 UEM786470:UEM786477 TUQ786470:TUQ786477 TKU786470:TKU786477 TAY786470:TAY786477 SRC786470:SRC786477 SHG786470:SHG786477 RXK786470:RXK786477 RNO786470:RNO786477 RDS786470:RDS786477 QTW786470:QTW786477 QKA786470:QKA786477 QAE786470:QAE786477 PQI786470:PQI786477 PGM786470:PGM786477 OWQ786470:OWQ786477 OMU786470:OMU786477 OCY786470:OCY786477 NTC786470:NTC786477 NJG786470:NJG786477 MZK786470:MZK786477 MPO786470:MPO786477 MFS786470:MFS786477 LVW786470:LVW786477 LMA786470:LMA786477 LCE786470:LCE786477 KSI786470:KSI786477 KIM786470:KIM786477 JYQ786470:JYQ786477 JOU786470:JOU786477 JEY786470:JEY786477 IVC786470:IVC786477 ILG786470:ILG786477 IBK786470:IBK786477 HRO786470:HRO786477 HHS786470:HHS786477 GXW786470:GXW786477 GOA786470:GOA786477 GEE786470:GEE786477 FUI786470:FUI786477 FKM786470:FKM786477 FAQ786470:FAQ786477 EQU786470:EQU786477 EGY786470:EGY786477 DXC786470:DXC786477 DNG786470:DNG786477 DDK786470:DDK786477 CTO786470:CTO786477 CJS786470:CJS786477 BZW786470:BZW786477 BQA786470:BQA786477 BGE786470:BGE786477 AWI786470:AWI786477 AMM786470:AMM786477 ACQ786470:ACQ786477 SU786470:SU786477 IY786470:IY786477 D786470:D786477 WVK720934:WVK720941 WLO720934:WLO720941 WBS720934:WBS720941 VRW720934:VRW720941 VIA720934:VIA720941 UYE720934:UYE720941 UOI720934:UOI720941 UEM720934:UEM720941 TUQ720934:TUQ720941 TKU720934:TKU720941 TAY720934:TAY720941 SRC720934:SRC720941 SHG720934:SHG720941 RXK720934:RXK720941 RNO720934:RNO720941 RDS720934:RDS720941 QTW720934:QTW720941 QKA720934:QKA720941 QAE720934:QAE720941 PQI720934:PQI720941 PGM720934:PGM720941 OWQ720934:OWQ720941 OMU720934:OMU720941 OCY720934:OCY720941 NTC720934:NTC720941 NJG720934:NJG720941 MZK720934:MZK720941 MPO720934:MPO720941 MFS720934:MFS720941 LVW720934:LVW720941 LMA720934:LMA720941 LCE720934:LCE720941 KSI720934:KSI720941 KIM720934:KIM720941 JYQ720934:JYQ720941 JOU720934:JOU720941 JEY720934:JEY720941 IVC720934:IVC720941 ILG720934:ILG720941 IBK720934:IBK720941 HRO720934:HRO720941 HHS720934:HHS720941 GXW720934:GXW720941 GOA720934:GOA720941 GEE720934:GEE720941 FUI720934:FUI720941 FKM720934:FKM720941 FAQ720934:FAQ720941 EQU720934:EQU720941 EGY720934:EGY720941 DXC720934:DXC720941 DNG720934:DNG720941 DDK720934:DDK720941 CTO720934:CTO720941 CJS720934:CJS720941 BZW720934:BZW720941 BQA720934:BQA720941 BGE720934:BGE720941 AWI720934:AWI720941 AMM720934:AMM720941 ACQ720934:ACQ720941 SU720934:SU720941 IY720934:IY720941 D720934:D720941 WVK655398:WVK655405 WLO655398:WLO655405 WBS655398:WBS655405 VRW655398:VRW655405 VIA655398:VIA655405 UYE655398:UYE655405 UOI655398:UOI655405 UEM655398:UEM655405 TUQ655398:TUQ655405 TKU655398:TKU655405 TAY655398:TAY655405 SRC655398:SRC655405 SHG655398:SHG655405 RXK655398:RXK655405 RNO655398:RNO655405 RDS655398:RDS655405 QTW655398:QTW655405 QKA655398:QKA655405 QAE655398:QAE655405 PQI655398:PQI655405 PGM655398:PGM655405 OWQ655398:OWQ655405 OMU655398:OMU655405 OCY655398:OCY655405 NTC655398:NTC655405 NJG655398:NJG655405 MZK655398:MZK655405 MPO655398:MPO655405 MFS655398:MFS655405 LVW655398:LVW655405 LMA655398:LMA655405 LCE655398:LCE655405 KSI655398:KSI655405 KIM655398:KIM655405 JYQ655398:JYQ655405 JOU655398:JOU655405 JEY655398:JEY655405 IVC655398:IVC655405 ILG655398:ILG655405 IBK655398:IBK655405 HRO655398:HRO655405 HHS655398:HHS655405 GXW655398:GXW655405 GOA655398:GOA655405 GEE655398:GEE655405 FUI655398:FUI655405 FKM655398:FKM655405 FAQ655398:FAQ655405 EQU655398:EQU655405 EGY655398:EGY655405 DXC655398:DXC655405 DNG655398:DNG655405 DDK655398:DDK655405 CTO655398:CTO655405 CJS655398:CJS655405 BZW655398:BZW655405 BQA655398:BQA655405 BGE655398:BGE655405 AWI655398:AWI655405 AMM655398:AMM655405 ACQ655398:ACQ655405 SU655398:SU655405 IY655398:IY655405 D655398:D655405 WVK589862:WVK589869 WLO589862:WLO589869 WBS589862:WBS589869 VRW589862:VRW589869 VIA589862:VIA589869 UYE589862:UYE589869 UOI589862:UOI589869 UEM589862:UEM589869 TUQ589862:TUQ589869 TKU589862:TKU589869 TAY589862:TAY589869 SRC589862:SRC589869 SHG589862:SHG589869 RXK589862:RXK589869 RNO589862:RNO589869 RDS589862:RDS589869 QTW589862:QTW589869 QKA589862:QKA589869 QAE589862:QAE589869 PQI589862:PQI589869 PGM589862:PGM589869 OWQ589862:OWQ589869 OMU589862:OMU589869 OCY589862:OCY589869 NTC589862:NTC589869 NJG589862:NJG589869 MZK589862:MZK589869 MPO589862:MPO589869 MFS589862:MFS589869 LVW589862:LVW589869 LMA589862:LMA589869 LCE589862:LCE589869 KSI589862:KSI589869 KIM589862:KIM589869 JYQ589862:JYQ589869 JOU589862:JOU589869 JEY589862:JEY589869 IVC589862:IVC589869 ILG589862:ILG589869 IBK589862:IBK589869 HRO589862:HRO589869 HHS589862:HHS589869 GXW589862:GXW589869 GOA589862:GOA589869 GEE589862:GEE589869 FUI589862:FUI589869 FKM589862:FKM589869 FAQ589862:FAQ589869 EQU589862:EQU589869 EGY589862:EGY589869 DXC589862:DXC589869 DNG589862:DNG589869 DDK589862:DDK589869 CTO589862:CTO589869 CJS589862:CJS589869 BZW589862:BZW589869 BQA589862:BQA589869 BGE589862:BGE589869 AWI589862:AWI589869 AMM589862:AMM589869 ACQ589862:ACQ589869 SU589862:SU589869 IY589862:IY589869 D589862:D589869 WVK524326:WVK524333 WLO524326:WLO524333 WBS524326:WBS524333 VRW524326:VRW524333 VIA524326:VIA524333 UYE524326:UYE524333 UOI524326:UOI524333 UEM524326:UEM524333 TUQ524326:TUQ524333 TKU524326:TKU524333 TAY524326:TAY524333 SRC524326:SRC524333 SHG524326:SHG524333 RXK524326:RXK524333 RNO524326:RNO524333 RDS524326:RDS524333 QTW524326:QTW524333 QKA524326:QKA524333 QAE524326:QAE524333 PQI524326:PQI524333 PGM524326:PGM524333 OWQ524326:OWQ524333 OMU524326:OMU524333 OCY524326:OCY524333 NTC524326:NTC524333 NJG524326:NJG524333 MZK524326:MZK524333 MPO524326:MPO524333 MFS524326:MFS524333 LVW524326:LVW524333 LMA524326:LMA524333 LCE524326:LCE524333 KSI524326:KSI524333 KIM524326:KIM524333 JYQ524326:JYQ524333 JOU524326:JOU524333 JEY524326:JEY524333 IVC524326:IVC524333 ILG524326:ILG524333 IBK524326:IBK524333 HRO524326:HRO524333 HHS524326:HHS524333 GXW524326:GXW524333 GOA524326:GOA524333 GEE524326:GEE524333 FUI524326:FUI524333 FKM524326:FKM524333 FAQ524326:FAQ524333 EQU524326:EQU524333 EGY524326:EGY524333 DXC524326:DXC524333 DNG524326:DNG524333 DDK524326:DDK524333 CTO524326:CTO524333 CJS524326:CJS524333 BZW524326:BZW524333 BQA524326:BQA524333 BGE524326:BGE524333 AWI524326:AWI524333 AMM524326:AMM524333 ACQ524326:ACQ524333 SU524326:SU524333 IY524326:IY524333 D524326:D524333 WVK458790:WVK458797 WLO458790:WLO458797 WBS458790:WBS458797 VRW458790:VRW458797 VIA458790:VIA458797 UYE458790:UYE458797 UOI458790:UOI458797 UEM458790:UEM458797 TUQ458790:TUQ458797 TKU458790:TKU458797 TAY458790:TAY458797 SRC458790:SRC458797 SHG458790:SHG458797 RXK458790:RXK458797 RNO458790:RNO458797 RDS458790:RDS458797 QTW458790:QTW458797 QKA458790:QKA458797 QAE458790:QAE458797 PQI458790:PQI458797 PGM458790:PGM458797 OWQ458790:OWQ458797 OMU458790:OMU458797 OCY458790:OCY458797 NTC458790:NTC458797 NJG458790:NJG458797 MZK458790:MZK458797 MPO458790:MPO458797 MFS458790:MFS458797 LVW458790:LVW458797 LMA458790:LMA458797 LCE458790:LCE458797 KSI458790:KSI458797 KIM458790:KIM458797 JYQ458790:JYQ458797 JOU458790:JOU458797 JEY458790:JEY458797 IVC458790:IVC458797 ILG458790:ILG458797 IBK458790:IBK458797 HRO458790:HRO458797 HHS458790:HHS458797 GXW458790:GXW458797 GOA458790:GOA458797 GEE458790:GEE458797 FUI458790:FUI458797 FKM458790:FKM458797 FAQ458790:FAQ458797 EQU458790:EQU458797 EGY458790:EGY458797 DXC458790:DXC458797 DNG458790:DNG458797 DDK458790:DDK458797 CTO458790:CTO458797 CJS458790:CJS458797 BZW458790:BZW458797 BQA458790:BQA458797 BGE458790:BGE458797 AWI458790:AWI458797 AMM458790:AMM458797 ACQ458790:ACQ458797 SU458790:SU458797 IY458790:IY458797 D458790:D458797 WVK393254:WVK393261 WLO393254:WLO393261 WBS393254:WBS393261 VRW393254:VRW393261 VIA393254:VIA393261 UYE393254:UYE393261 UOI393254:UOI393261 UEM393254:UEM393261 TUQ393254:TUQ393261 TKU393254:TKU393261 TAY393254:TAY393261 SRC393254:SRC393261 SHG393254:SHG393261 RXK393254:RXK393261 RNO393254:RNO393261 RDS393254:RDS393261 QTW393254:QTW393261 QKA393254:QKA393261 QAE393254:QAE393261 PQI393254:PQI393261 PGM393254:PGM393261 OWQ393254:OWQ393261 OMU393254:OMU393261 OCY393254:OCY393261 NTC393254:NTC393261 NJG393254:NJG393261 MZK393254:MZK393261 MPO393254:MPO393261 MFS393254:MFS393261 LVW393254:LVW393261 LMA393254:LMA393261 LCE393254:LCE393261 KSI393254:KSI393261 KIM393254:KIM393261 JYQ393254:JYQ393261 JOU393254:JOU393261 JEY393254:JEY393261 IVC393254:IVC393261 ILG393254:ILG393261 IBK393254:IBK393261 HRO393254:HRO393261 HHS393254:HHS393261 GXW393254:GXW393261 GOA393254:GOA393261 GEE393254:GEE393261 FUI393254:FUI393261 FKM393254:FKM393261 FAQ393254:FAQ393261 EQU393254:EQU393261 EGY393254:EGY393261 DXC393254:DXC393261 DNG393254:DNG393261 DDK393254:DDK393261 CTO393254:CTO393261 CJS393254:CJS393261 BZW393254:BZW393261 BQA393254:BQA393261 BGE393254:BGE393261 AWI393254:AWI393261 AMM393254:AMM393261 ACQ393254:ACQ393261 SU393254:SU393261 IY393254:IY393261 D393254:D393261 WVK327718:WVK327725 WLO327718:WLO327725 WBS327718:WBS327725 VRW327718:VRW327725 VIA327718:VIA327725 UYE327718:UYE327725 UOI327718:UOI327725 UEM327718:UEM327725 TUQ327718:TUQ327725 TKU327718:TKU327725 TAY327718:TAY327725 SRC327718:SRC327725 SHG327718:SHG327725 RXK327718:RXK327725 RNO327718:RNO327725 RDS327718:RDS327725 QTW327718:QTW327725 QKA327718:QKA327725 QAE327718:QAE327725 PQI327718:PQI327725 PGM327718:PGM327725 OWQ327718:OWQ327725 OMU327718:OMU327725 OCY327718:OCY327725 NTC327718:NTC327725 NJG327718:NJG327725 MZK327718:MZK327725 MPO327718:MPO327725 MFS327718:MFS327725 LVW327718:LVW327725 LMA327718:LMA327725 LCE327718:LCE327725 KSI327718:KSI327725 KIM327718:KIM327725 JYQ327718:JYQ327725 JOU327718:JOU327725 JEY327718:JEY327725 IVC327718:IVC327725 ILG327718:ILG327725 IBK327718:IBK327725 HRO327718:HRO327725 HHS327718:HHS327725 GXW327718:GXW327725 GOA327718:GOA327725 GEE327718:GEE327725 FUI327718:FUI327725 FKM327718:FKM327725 FAQ327718:FAQ327725 EQU327718:EQU327725 EGY327718:EGY327725 DXC327718:DXC327725 DNG327718:DNG327725 DDK327718:DDK327725 CTO327718:CTO327725 CJS327718:CJS327725 BZW327718:BZW327725 BQA327718:BQA327725 BGE327718:BGE327725 AWI327718:AWI327725 AMM327718:AMM327725 ACQ327718:ACQ327725 SU327718:SU327725 IY327718:IY327725 D327718:D327725 WVK262182:WVK262189 WLO262182:WLO262189 WBS262182:WBS262189 VRW262182:VRW262189 VIA262182:VIA262189 UYE262182:UYE262189 UOI262182:UOI262189 UEM262182:UEM262189 TUQ262182:TUQ262189 TKU262182:TKU262189 TAY262182:TAY262189 SRC262182:SRC262189 SHG262182:SHG262189 RXK262182:RXK262189 RNO262182:RNO262189 RDS262182:RDS262189 QTW262182:QTW262189 QKA262182:QKA262189 QAE262182:QAE262189 PQI262182:PQI262189 PGM262182:PGM262189 OWQ262182:OWQ262189 OMU262182:OMU262189 OCY262182:OCY262189 NTC262182:NTC262189 NJG262182:NJG262189 MZK262182:MZK262189 MPO262182:MPO262189 MFS262182:MFS262189 LVW262182:LVW262189 LMA262182:LMA262189 LCE262182:LCE262189 KSI262182:KSI262189 KIM262182:KIM262189 JYQ262182:JYQ262189 JOU262182:JOU262189 JEY262182:JEY262189 IVC262182:IVC262189 ILG262182:ILG262189 IBK262182:IBK262189 HRO262182:HRO262189 HHS262182:HHS262189 GXW262182:GXW262189 GOA262182:GOA262189 GEE262182:GEE262189 FUI262182:FUI262189 FKM262182:FKM262189 FAQ262182:FAQ262189 EQU262182:EQU262189 EGY262182:EGY262189 DXC262182:DXC262189 DNG262182:DNG262189 DDK262182:DDK262189 CTO262182:CTO262189 CJS262182:CJS262189 BZW262182:BZW262189 BQA262182:BQA262189 BGE262182:BGE262189 AWI262182:AWI262189 AMM262182:AMM262189 ACQ262182:ACQ262189 SU262182:SU262189 IY262182:IY262189 D262182:D262189 WVK196646:WVK196653 WLO196646:WLO196653 WBS196646:WBS196653 VRW196646:VRW196653 VIA196646:VIA196653 UYE196646:UYE196653 UOI196646:UOI196653 UEM196646:UEM196653 TUQ196646:TUQ196653 TKU196646:TKU196653 TAY196646:TAY196653 SRC196646:SRC196653 SHG196646:SHG196653 RXK196646:RXK196653 RNO196646:RNO196653 RDS196646:RDS196653 QTW196646:QTW196653 QKA196646:QKA196653 QAE196646:QAE196653 PQI196646:PQI196653 PGM196646:PGM196653 OWQ196646:OWQ196653 OMU196646:OMU196653 OCY196646:OCY196653 NTC196646:NTC196653 NJG196646:NJG196653 MZK196646:MZK196653 MPO196646:MPO196653 MFS196646:MFS196653 LVW196646:LVW196653 LMA196646:LMA196653 LCE196646:LCE196653 KSI196646:KSI196653 KIM196646:KIM196653 JYQ196646:JYQ196653 JOU196646:JOU196653 JEY196646:JEY196653 IVC196646:IVC196653 ILG196646:ILG196653 IBK196646:IBK196653 HRO196646:HRO196653 HHS196646:HHS196653 GXW196646:GXW196653 GOA196646:GOA196653 GEE196646:GEE196653 FUI196646:FUI196653 FKM196646:FKM196653 FAQ196646:FAQ196653 EQU196646:EQU196653 EGY196646:EGY196653 DXC196646:DXC196653 DNG196646:DNG196653 DDK196646:DDK196653 CTO196646:CTO196653 CJS196646:CJS196653 BZW196646:BZW196653 BQA196646:BQA196653 BGE196646:BGE196653 AWI196646:AWI196653 AMM196646:AMM196653 ACQ196646:ACQ196653 SU196646:SU196653 IY196646:IY196653 D196646:D196653 WVK131110:WVK131117 WLO131110:WLO131117 WBS131110:WBS131117 VRW131110:VRW131117 VIA131110:VIA131117 UYE131110:UYE131117 UOI131110:UOI131117 UEM131110:UEM131117 TUQ131110:TUQ131117 TKU131110:TKU131117 TAY131110:TAY131117 SRC131110:SRC131117 SHG131110:SHG131117 RXK131110:RXK131117 RNO131110:RNO131117 RDS131110:RDS131117 QTW131110:QTW131117 QKA131110:QKA131117 QAE131110:QAE131117 PQI131110:PQI131117 PGM131110:PGM131117 OWQ131110:OWQ131117 OMU131110:OMU131117 OCY131110:OCY131117 NTC131110:NTC131117 NJG131110:NJG131117 MZK131110:MZK131117 MPO131110:MPO131117 MFS131110:MFS131117 LVW131110:LVW131117 LMA131110:LMA131117 LCE131110:LCE131117 KSI131110:KSI131117 KIM131110:KIM131117 JYQ131110:JYQ131117 JOU131110:JOU131117 JEY131110:JEY131117 IVC131110:IVC131117 ILG131110:ILG131117 IBK131110:IBK131117 HRO131110:HRO131117 HHS131110:HHS131117 GXW131110:GXW131117 GOA131110:GOA131117 GEE131110:GEE131117 FUI131110:FUI131117 FKM131110:FKM131117 FAQ131110:FAQ131117 EQU131110:EQU131117 EGY131110:EGY131117 DXC131110:DXC131117 DNG131110:DNG131117 DDK131110:DDK131117 CTO131110:CTO131117 CJS131110:CJS131117 BZW131110:BZW131117 BQA131110:BQA131117 BGE131110:BGE131117 AWI131110:AWI131117 AMM131110:AMM131117 ACQ131110:ACQ131117 SU131110:SU131117 IY131110:IY131117 D131110:D131117 WVK65574:WVK65581 WLO65574:WLO65581 WBS65574:WBS65581 VRW65574:VRW65581 VIA65574:VIA65581 UYE65574:UYE65581 UOI65574:UOI65581 UEM65574:UEM65581 TUQ65574:TUQ65581 TKU65574:TKU65581 TAY65574:TAY65581 SRC65574:SRC65581 SHG65574:SHG65581 RXK65574:RXK65581 RNO65574:RNO65581 RDS65574:RDS65581 QTW65574:QTW65581 QKA65574:QKA65581 QAE65574:QAE65581 PQI65574:PQI65581 PGM65574:PGM65581 OWQ65574:OWQ65581 OMU65574:OMU65581 OCY65574:OCY65581 NTC65574:NTC65581 NJG65574:NJG65581 MZK65574:MZK65581 MPO65574:MPO65581 MFS65574:MFS65581 LVW65574:LVW65581 LMA65574:LMA65581 LCE65574:LCE65581 KSI65574:KSI65581 KIM65574:KIM65581 JYQ65574:JYQ65581 JOU65574:JOU65581 JEY65574:JEY65581 IVC65574:IVC65581 ILG65574:ILG65581 IBK65574:IBK65581 HRO65574:HRO65581 HHS65574:HHS65581 GXW65574:GXW65581 GOA65574:GOA65581 GEE65574:GEE65581 FUI65574:FUI65581 FKM65574:FKM65581 FAQ65574:FAQ65581 EQU65574:EQU65581 EGY65574:EGY65581 DXC65574:DXC65581 DNG65574:DNG65581 DDK65574:DDK65581 CTO65574:CTO65581 CJS65574:CJS65581 BZW65574:BZW65581 BQA65574:BQA65581 BGE65574:BGE65581 AWI65574:AWI65581 AMM65574:AMM65581 ACQ65574:ACQ65581 SU65574:SU65581 IY65574:IY65581 D65574:D65581 WVK36:WVK44 WLO36:WLO44 WBS36:WBS44 VRW36:VRW44 VIA36:VIA44 UYE36:UYE44 UOI36:UOI44 UEM36:UEM44 TUQ36:TUQ44 TKU36:TKU44 TAY36:TAY44 SRC36:SRC44 SHG36:SHG44 RXK36:RXK44 RNO36:RNO44 RDS36:RDS44 QTW36:QTW44 QKA36:QKA44 QAE36:QAE44 PQI36:PQI44 PGM36:PGM44 OWQ36:OWQ44 OMU36:OMU44 OCY36:OCY44 NTC36:NTC44 NJG36:NJG44 MZK36:MZK44 MPO36:MPO44 MFS36:MFS44 LVW36:LVW44 LMA36:LMA44 LCE36:LCE44 KSI36:KSI44 KIM36:KIM44 JYQ36:JYQ44 JOU36:JOU44 JEY36:JEY44 IVC36:IVC44 ILG36:ILG44 IBK36:IBK44 HRO36:HRO44 HHS36:HHS44 GXW36:GXW44 GOA36:GOA44 GEE36:GEE44 FUI36:FUI44 FKM36:FKM44 FAQ36:FAQ44 EQU36:EQU44 EGY36:EGY44 DXC36:DXC44 DNG36:DNG44 DDK36:DDK44 CTO36:CTO44 CJS36:CJS44 BZW36:BZW44 BQA36:BQA44 BGE36:BGE44" xr:uid="{00000000-0002-0000-0400-000001000000}">
      <formula1>#REF!</formula1>
    </dataValidation>
  </dataValidations>
  <printOptions horizontalCentered="1"/>
  <pageMargins left="0.25" right="0.25" top="0.75" bottom="0.75" header="0.3" footer="0.3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B1:BQ75"/>
  <sheetViews>
    <sheetView showGridLines="0" topLeftCell="A46" zoomScale="175" zoomScaleNormal="175" workbookViewId="0">
      <selection activeCell="P106" sqref="P106"/>
    </sheetView>
  </sheetViews>
  <sheetFormatPr defaultColWidth="8.77734375" defaultRowHeight="13.2" x14ac:dyDescent="0.2"/>
  <cols>
    <col min="1" max="1" width="4" customWidth="1"/>
    <col min="2" max="47" width="3" customWidth="1"/>
    <col min="48" max="52" width="2.44140625" customWidth="1"/>
    <col min="53" max="53" width="3.109375" customWidth="1"/>
    <col min="54" max="55" width="3.44140625" hidden="1" customWidth="1"/>
    <col min="56" max="66" width="4.44140625" hidden="1" customWidth="1"/>
    <col min="67" max="69" width="2.44140625" hidden="1" customWidth="1"/>
    <col min="70" max="121" width="2.44140625" customWidth="1"/>
  </cols>
  <sheetData>
    <row r="1" spans="2:66" x14ac:dyDescent="0.2">
      <c r="C1" s="449">
        <f>建物情報等!C5</f>
        <v>0</v>
      </c>
      <c r="D1" s="450"/>
      <c r="E1" s="450"/>
      <c r="F1" s="450"/>
      <c r="G1" s="451"/>
      <c r="H1" s="451"/>
      <c r="I1" s="451"/>
      <c r="J1" s="451"/>
      <c r="K1" s="451"/>
      <c r="L1" s="451"/>
      <c r="M1" s="451"/>
      <c r="N1" s="451"/>
      <c r="O1" s="452"/>
      <c r="P1" t="s">
        <v>212</v>
      </c>
    </row>
    <row r="2" spans="2:66" ht="13.8" thickBot="1" x14ac:dyDescent="0.25">
      <c r="BD2" s="57"/>
      <c r="BE2" s="57"/>
      <c r="BF2" s="58" t="e">
        <f>#REF!</f>
        <v>#REF!</v>
      </c>
      <c r="BG2" s="81" t="e">
        <f>#REF!</f>
        <v>#REF!</v>
      </c>
      <c r="BH2" s="81" t="e">
        <f>#REF!</f>
        <v>#REF!</v>
      </c>
      <c r="BI2" s="57"/>
      <c r="BJ2" s="57"/>
      <c r="BK2" s="57"/>
    </row>
    <row r="3" spans="2:66" ht="1.95" customHeight="1" thickTop="1" x14ac:dyDescent="0.2">
      <c r="B3" s="53"/>
      <c r="C3" s="53"/>
      <c r="D3" s="53"/>
      <c r="E3" s="53"/>
      <c r="F3" s="53"/>
      <c r="AE3" s="51"/>
      <c r="AF3" s="51"/>
      <c r="AG3" s="51"/>
      <c r="BD3" s="57"/>
      <c r="BE3" s="59"/>
      <c r="BF3" s="60"/>
      <c r="BG3" s="60"/>
      <c r="BH3" s="60"/>
      <c r="BI3" s="61"/>
      <c r="BJ3" s="57"/>
    </row>
    <row r="4" spans="2:66" x14ac:dyDescent="0.2">
      <c r="B4" s="53"/>
      <c r="C4" s="53"/>
      <c r="D4" s="53"/>
      <c r="E4" s="53"/>
      <c r="F4" s="53"/>
      <c r="V4" s="53" t="s">
        <v>89</v>
      </c>
      <c r="X4" s="53"/>
      <c r="Z4" s="56" t="s">
        <v>12</v>
      </c>
      <c r="AA4" s="408">
        <f>F6</f>
        <v>0</v>
      </c>
      <c r="AC4" s="66"/>
      <c r="AD4" s="53"/>
      <c r="AI4" s="57"/>
      <c r="BD4" s="79" t="e">
        <f>#REF!</f>
        <v>#REF!</v>
      </c>
      <c r="BE4" s="83"/>
      <c r="BF4" s="57"/>
      <c r="BG4" s="57"/>
      <c r="BH4" s="57"/>
      <c r="BI4" s="62"/>
      <c r="BJ4" s="80" t="e">
        <f>#REF!</f>
        <v>#REF!</v>
      </c>
    </row>
    <row r="5" spans="2:66" ht="13.8" thickBot="1" x14ac:dyDescent="0.25">
      <c r="B5" s="455" t="s">
        <v>21</v>
      </c>
      <c r="C5" s="455"/>
      <c r="D5" s="455"/>
      <c r="E5" s="55" t="s">
        <v>30</v>
      </c>
      <c r="F5" s="458">
        <f>建物情報等!F9</f>
        <v>0</v>
      </c>
      <c r="G5" s="459"/>
      <c r="J5" s="53"/>
      <c r="K5" s="56" t="s">
        <v>23</v>
      </c>
      <c r="L5" s="55" t="s">
        <v>34</v>
      </c>
      <c r="M5" s="53"/>
      <c r="O5" s="460" t="s">
        <v>229</v>
      </c>
      <c r="P5" s="461"/>
      <c r="Q5" s="461"/>
      <c r="R5" s="461"/>
      <c r="S5" s="461"/>
      <c r="T5" s="461"/>
      <c r="V5" s="53"/>
      <c r="W5" s="56" t="s">
        <v>46</v>
      </c>
      <c r="X5" s="411">
        <f>建物情報等!K8</f>
        <v>0</v>
      </c>
      <c r="Y5" s="67"/>
      <c r="Z5" s="68"/>
      <c r="AA5" s="32"/>
      <c r="AB5" s="32"/>
      <c r="AC5" s="105" t="s">
        <v>46</v>
      </c>
      <c r="AD5" s="411">
        <f>建物情報等!Q8</f>
        <v>0</v>
      </c>
      <c r="AE5" s="52"/>
      <c r="AI5" s="57"/>
      <c r="AJ5" s="51"/>
      <c r="AK5" s="51"/>
      <c r="AL5" s="51"/>
      <c r="BD5" s="79" t="e">
        <f>#REF!</f>
        <v>#REF!</v>
      </c>
      <c r="BE5" s="83"/>
      <c r="BF5" s="57"/>
      <c r="BG5" s="57"/>
      <c r="BH5" s="57"/>
      <c r="BI5" s="62"/>
      <c r="BJ5" s="80" t="e">
        <f>#REF!</f>
        <v>#REF!</v>
      </c>
    </row>
    <row r="6" spans="2:66" ht="13.8" thickTop="1" x14ac:dyDescent="0.2">
      <c r="B6" s="455" t="s">
        <v>22</v>
      </c>
      <c r="C6" s="455"/>
      <c r="D6" s="455"/>
      <c r="E6" s="55" t="s">
        <v>12</v>
      </c>
      <c r="F6" s="458">
        <f>建物情報等!F10</f>
        <v>0</v>
      </c>
      <c r="G6" s="459"/>
      <c r="I6" s="53"/>
      <c r="J6" s="53"/>
      <c r="K6" s="53"/>
      <c r="L6" s="55" t="s">
        <v>14</v>
      </c>
      <c r="M6" s="332" t="s">
        <v>57</v>
      </c>
      <c r="O6" s="461"/>
      <c r="P6" s="461"/>
      <c r="Q6" s="461"/>
      <c r="R6" s="461"/>
      <c r="S6" s="461"/>
      <c r="T6" s="461"/>
      <c r="V6" s="53"/>
      <c r="W6" s="53"/>
      <c r="X6" s="67"/>
      <c r="Y6" s="382"/>
      <c r="Z6" s="383"/>
      <c r="AA6" s="356"/>
      <c r="AB6" s="356"/>
      <c r="AC6" s="384"/>
      <c r="AD6" s="53"/>
      <c r="AE6" s="52"/>
      <c r="AI6" s="57"/>
      <c r="AJ6" s="52"/>
      <c r="AK6" s="52"/>
      <c r="AL6" s="52"/>
      <c r="BD6" s="89" t="e">
        <f>#REF!</f>
        <v>#REF!</v>
      </c>
      <c r="BE6" s="86"/>
      <c r="BF6" s="87"/>
      <c r="BG6" s="87"/>
      <c r="BH6" s="87"/>
      <c r="BI6" s="88"/>
      <c r="BJ6" s="90" t="e">
        <f>#REF!</f>
        <v>#REF!</v>
      </c>
    </row>
    <row r="7" spans="2:66" ht="13.8" thickBot="1" x14ac:dyDescent="0.25">
      <c r="B7" s="57" t="s">
        <v>139</v>
      </c>
      <c r="C7" s="53"/>
      <c r="D7" s="53"/>
      <c r="E7" s="55" t="s">
        <v>13</v>
      </c>
      <c r="F7" s="410">
        <f>建物情報等!F11</f>
        <v>0</v>
      </c>
      <c r="I7" s="53"/>
      <c r="J7" s="53"/>
      <c r="K7" s="53"/>
      <c r="L7" s="55" t="s">
        <v>15</v>
      </c>
      <c r="M7" s="332" t="s">
        <v>58</v>
      </c>
      <c r="O7" s="461"/>
      <c r="P7" s="461"/>
      <c r="Q7" s="461"/>
      <c r="R7" s="461"/>
      <c r="S7" s="461"/>
      <c r="T7" s="461"/>
      <c r="V7" s="56" t="s">
        <v>30</v>
      </c>
      <c r="W7" s="407">
        <f>F5</f>
        <v>0</v>
      </c>
      <c r="X7" s="70"/>
      <c r="Y7" s="385"/>
      <c r="Z7" s="56" t="s">
        <v>46</v>
      </c>
      <c r="AA7" s="53" t="str">
        <f>IF(建物情報等!N10="","",建物情報等!N10)</f>
        <v/>
      </c>
      <c r="AB7" s="19"/>
      <c r="AC7" s="386"/>
      <c r="AD7" s="53"/>
      <c r="AE7" s="52"/>
      <c r="AI7" s="52"/>
      <c r="AJ7" s="52"/>
      <c r="AK7" s="52"/>
      <c r="AL7" s="52"/>
      <c r="BD7" s="57"/>
      <c r="BE7" s="63"/>
      <c r="BF7" s="64"/>
      <c r="BG7" s="64"/>
      <c r="BH7" s="64"/>
      <c r="BI7" s="65"/>
      <c r="BJ7" s="57"/>
      <c r="BK7" s="57"/>
    </row>
    <row r="8" spans="2:66" ht="14.4" thickTop="1" thickBot="1" x14ac:dyDescent="0.25">
      <c r="B8" s="403" t="str">
        <f>IF(建物情報等!K16="はい","※沈下量検討は下2mまでの自沈層と基礎下2m〜5m間の0.5kN以下の自沈層","※沈下検討は全ての自沈層")</f>
        <v>※沈下検討は全ての自沈層</v>
      </c>
      <c r="O8" s="461"/>
      <c r="P8" s="461"/>
      <c r="Q8" s="461"/>
      <c r="R8" s="461"/>
      <c r="S8" s="461"/>
      <c r="T8" s="461"/>
      <c r="V8" s="53"/>
      <c r="W8" s="53"/>
      <c r="X8" s="71"/>
      <c r="Y8" s="387"/>
      <c r="Z8" s="388"/>
      <c r="AA8" s="358"/>
      <c r="AB8" s="358"/>
      <c r="AC8" s="389"/>
      <c r="AD8" s="53"/>
      <c r="BD8" s="57"/>
      <c r="BE8" s="57"/>
      <c r="BF8" s="82" t="e">
        <f>#REF!</f>
        <v>#REF!</v>
      </c>
      <c r="BG8" s="82" t="e">
        <f>#REF!</f>
        <v>#REF!</v>
      </c>
      <c r="BH8" s="82" t="e">
        <f>#REF!</f>
        <v>#REF!</v>
      </c>
      <c r="BI8" s="57"/>
      <c r="BJ8" s="57"/>
      <c r="BK8" s="57"/>
    </row>
    <row r="9" spans="2:66" ht="13.8" thickTop="1" x14ac:dyDescent="0.2">
      <c r="B9" s="57" t="s">
        <v>234</v>
      </c>
      <c r="G9" s="53"/>
      <c r="H9" s="53"/>
      <c r="L9" s="56"/>
      <c r="M9" s="56"/>
      <c r="N9" s="53"/>
      <c r="O9" s="461"/>
      <c r="P9" s="461"/>
      <c r="Q9" s="461"/>
      <c r="R9" s="461"/>
      <c r="S9" s="461"/>
      <c r="T9" s="461"/>
      <c r="V9" s="53"/>
      <c r="W9" s="56" t="s">
        <v>46</v>
      </c>
      <c r="X9" s="411">
        <f>建物情報等!K12</f>
        <v>0</v>
      </c>
      <c r="Y9" s="53"/>
      <c r="Z9" s="53"/>
      <c r="AC9" s="56" t="s">
        <v>46</v>
      </c>
      <c r="AD9" s="411">
        <f>建物情報等!Q12</f>
        <v>0</v>
      </c>
    </row>
    <row r="10" spans="2:66" s="52" customFormat="1" ht="6" customHeight="1" x14ac:dyDescent="0.2"/>
    <row r="11" spans="2:66" s="57" customFormat="1" ht="8.4" x14ac:dyDescent="0.2">
      <c r="B11" s="214" t="s">
        <v>84</v>
      </c>
      <c r="C11" s="77">
        <f>X5</f>
        <v>0</v>
      </c>
      <c r="D11" s="78"/>
      <c r="E11" s="78"/>
      <c r="F11" s="78"/>
      <c r="G11" s="78"/>
      <c r="H11" s="78"/>
      <c r="I11" s="78"/>
      <c r="J11" s="78"/>
      <c r="L11" s="214" t="s">
        <v>84</v>
      </c>
      <c r="M11" s="77">
        <f>AD5</f>
        <v>0</v>
      </c>
      <c r="N11" s="78"/>
      <c r="O11" s="78"/>
      <c r="P11" s="78"/>
      <c r="Q11" s="78"/>
      <c r="R11" s="78"/>
      <c r="S11" s="78"/>
      <c r="T11" s="78"/>
    </row>
    <row r="12" spans="2:66" s="57" customFormat="1" ht="58.5" customHeight="1" x14ac:dyDescent="0.2">
      <c r="B12" s="215" t="s">
        <v>77</v>
      </c>
      <c r="C12" s="216" t="s">
        <v>130</v>
      </c>
      <c r="D12" s="217" t="s">
        <v>3</v>
      </c>
      <c r="E12" s="217" t="s">
        <v>60</v>
      </c>
      <c r="F12" s="217" t="s">
        <v>5</v>
      </c>
      <c r="G12" s="217" t="s">
        <v>144</v>
      </c>
      <c r="H12" s="217" t="s">
        <v>146</v>
      </c>
      <c r="I12" s="217" t="s">
        <v>1</v>
      </c>
      <c r="J12" s="218" t="s">
        <v>76</v>
      </c>
      <c r="K12" s="167"/>
      <c r="L12" s="215" t="s">
        <v>77</v>
      </c>
      <c r="M12" s="216" t="s">
        <v>130</v>
      </c>
      <c r="N12" s="217" t="s">
        <v>3</v>
      </c>
      <c r="O12" s="217" t="s">
        <v>60</v>
      </c>
      <c r="P12" s="217" t="s">
        <v>5</v>
      </c>
      <c r="Q12" s="217" t="s">
        <v>144</v>
      </c>
      <c r="R12" s="217" t="s">
        <v>146</v>
      </c>
      <c r="S12" s="217" t="s">
        <v>1</v>
      </c>
      <c r="T12" s="218" t="s">
        <v>76</v>
      </c>
      <c r="U12" s="167"/>
      <c r="AE12" s="167"/>
    </row>
    <row r="13" spans="2:66" s="57" customFormat="1" ht="8.4" x14ac:dyDescent="0.2">
      <c r="B13" s="219" t="s">
        <v>34</v>
      </c>
      <c r="C13" s="168" t="s">
        <v>49</v>
      </c>
      <c r="D13" s="73" t="s">
        <v>50</v>
      </c>
      <c r="E13" s="74" t="s">
        <v>59</v>
      </c>
      <c r="F13" s="74" t="s">
        <v>51</v>
      </c>
      <c r="G13" s="73" t="s">
        <v>145</v>
      </c>
      <c r="H13" s="73" t="s">
        <v>161</v>
      </c>
      <c r="I13" s="75" t="s">
        <v>52</v>
      </c>
      <c r="J13" s="220" t="s">
        <v>54</v>
      </c>
      <c r="L13" s="219" t="s">
        <v>34</v>
      </c>
      <c r="M13" s="168" t="s">
        <v>49</v>
      </c>
      <c r="N13" s="73" t="s">
        <v>50</v>
      </c>
      <c r="O13" s="74" t="s">
        <v>59</v>
      </c>
      <c r="P13" s="74" t="s">
        <v>51</v>
      </c>
      <c r="Q13" s="73" t="s">
        <v>162</v>
      </c>
      <c r="R13" s="73" t="s">
        <v>160</v>
      </c>
      <c r="S13" s="75" t="s">
        <v>52</v>
      </c>
      <c r="T13" s="220" t="s">
        <v>54</v>
      </c>
      <c r="V13" s="454" t="s">
        <v>92</v>
      </c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</row>
    <row r="14" spans="2:66" s="57" customFormat="1" ht="8.4" x14ac:dyDescent="0.2">
      <c r="B14" s="226" t="s">
        <v>82</v>
      </c>
      <c r="C14" s="170" t="s">
        <v>78</v>
      </c>
      <c r="D14" s="114" t="s">
        <v>79</v>
      </c>
      <c r="E14" s="113"/>
      <c r="F14" s="114" t="s">
        <v>80</v>
      </c>
      <c r="G14" s="114" t="s">
        <v>80</v>
      </c>
      <c r="H14" s="114" t="s">
        <v>80</v>
      </c>
      <c r="I14" s="113"/>
      <c r="J14" s="227" t="s">
        <v>81</v>
      </c>
      <c r="K14" s="78"/>
      <c r="L14" s="226" t="s">
        <v>82</v>
      </c>
      <c r="M14" s="170" t="s">
        <v>78</v>
      </c>
      <c r="N14" s="114" t="s">
        <v>79</v>
      </c>
      <c r="O14" s="113"/>
      <c r="P14" s="114" t="s">
        <v>80</v>
      </c>
      <c r="Q14" s="114" t="s">
        <v>163</v>
      </c>
      <c r="R14" s="114" t="s">
        <v>163</v>
      </c>
      <c r="S14" s="113"/>
      <c r="T14" s="227" t="s">
        <v>81</v>
      </c>
      <c r="U14" s="78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</row>
    <row r="15" spans="2:66" s="57" customFormat="1" ht="9.75" customHeight="1" x14ac:dyDescent="0.2">
      <c r="B15" s="228">
        <v>0.25</v>
      </c>
      <c r="C15" s="229" t="e">
        <f>IF('隅部分（1）'!C30="","",'隅部分（1）'!D30)</f>
        <v>#N/A</v>
      </c>
      <c r="D15" s="230" t="e">
        <f>IF('隅部分（1）'!C30="","",'隅部分（1）'!E30)</f>
        <v>#N/A</v>
      </c>
      <c r="E15" s="230" t="e">
        <f>'隅部分（1）'!M30</f>
        <v>#N/A</v>
      </c>
      <c r="F15" s="230" t="e">
        <f>'隅部分（1）'!N30</f>
        <v>#N/A</v>
      </c>
      <c r="G15" s="230" t="e">
        <f>'隅部分（1）'!O30</f>
        <v>#N/A</v>
      </c>
      <c r="H15" s="230" t="e">
        <f>'隅部分（1）'!P30</f>
        <v>#N/A</v>
      </c>
      <c r="I15" s="395" t="e">
        <f>'隅部分（1）'!Q30</f>
        <v>#N/A</v>
      </c>
      <c r="J15" s="232" t="e">
        <f>'隅部分（1）'!S30</f>
        <v>#N/A</v>
      </c>
      <c r="L15" s="228">
        <v>0.25</v>
      </c>
      <c r="M15" s="229" t="e">
        <f>IF('隅部分 (2)'!C30="","",'隅部分 (2)'!D30)</f>
        <v>#N/A</v>
      </c>
      <c r="N15" s="230" t="e">
        <f>IF('隅部分 (2)'!C30="","",'隅部分 (2)'!E30)</f>
        <v>#N/A</v>
      </c>
      <c r="O15" s="230" t="e">
        <f>'隅部分 (2)'!M30</f>
        <v>#N/A</v>
      </c>
      <c r="P15" s="337" t="e">
        <f>'隅部分 (2)'!N30</f>
        <v>#N/A</v>
      </c>
      <c r="Q15" s="230" t="e">
        <f>'隅部分 (2)'!O30</f>
        <v>#N/A</v>
      </c>
      <c r="R15" s="230" t="e">
        <f>'隅部分 (2)'!P30</f>
        <v>#N/A</v>
      </c>
      <c r="S15" s="395" t="e">
        <f>'隅部分 (2)'!Q30</f>
        <v>#N/A</v>
      </c>
      <c r="T15" s="232" t="e">
        <f>'隅部分 (2)'!S30</f>
        <v>#N/A</v>
      </c>
      <c r="W15" s="115" t="s">
        <v>46</v>
      </c>
      <c r="X15" s="116">
        <f>$X$5</f>
        <v>0</v>
      </c>
      <c r="AC15"/>
      <c r="AD15" s="115" t="s">
        <v>46</v>
      </c>
      <c r="AE15" s="116">
        <f>$AD$5</f>
        <v>0</v>
      </c>
      <c r="BD15" s="98" t="e">
        <f>$X$16</f>
        <v>#N/A</v>
      </c>
      <c r="BE15" s="98" t="e">
        <f>$AA$16</f>
        <v>#REF!</v>
      </c>
      <c r="BF15" s="98" t="e">
        <f>$AE$16</f>
        <v>#N/A</v>
      </c>
      <c r="BH15" s="98" t="e">
        <f>$X$16</f>
        <v>#N/A</v>
      </c>
      <c r="BI15" s="98" t="e">
        <f>$AE$16</f>
        <v>#N/A</v>
      </c>
      <c r="BL15" s="98"/>
      <c r="BM15" s="98"/>
    </row>
    <row r="16" spans="2:66" s="57" customFormat="1" ht="9.75" customHeight="1" thickBot="1" x14ac:dyDescent="0.25">
      <c r="B16" s="221">
        <v>0.5</v>
      </c>
      <c r="C16" s="169" t="e">
        <f>IF('隅部分（1）'!C31="","",'隅部分（1）'!D31)</f>
        <v>#N/A</v>
      </c>
      <c r="D16" s="72" t="e">
        <f>IF('隅部分（1）'!C31="","",'隅部分（1）'!E31)</f>
        <v>#N/A</v>
      </c>
      <c r="E16" s="72" t="e">
        <f>'隅部分（1）'!M31</f>
        <v>#N/A</v>
      </c>
      <c r="F16" s="72" t="e">
        <f>'隅部分（1）'!N31</f>
        <v>#N/A</v>
      </c>
      <c r="G16" s="72" t="e">
        <f>'隅部分（1）'!O31</f>
        <v>#N/A</v>
      </c>
      <c r="H16" s="72" t="e">
        <f>'隅部分（1）'!P31</f>
        <v>#N/A</v>
      </c>
      <c r="I16" s="396" t="e">
        <f>'隅部分（1）'!Q31</f>
        <v>#N/A</v>
      </c>
      <c r="J16" s="222" t="e">
        <f>'隅部分（1）'!S31</f>
        <v>#N/A</v>
      </c>
      <c r="L16" s="221">
        <v>0.5</v>
      </c>
      <c r="M16" s="169" t="e">
        <f>IF('隅部分 (2)'!C31="","",'隅部分 (2)'!D31)</f>
        <v>#N/A</v>
      </c>
      <c r="N16" s="72" t="e">
        <f>IF('隅部分 (2)'!C31="","",'隅部分 (2)'!E31)</f>
        <v>#N/A</v>
      </c>
      <c r="O16" s="72" t="e">
        <f>'隅部分 (2)'!M31</f>
        <v>#N/A</v>
      </c>
      <c r="P16" s="338" t="e">
        <f>'隅部分 (2)'!N31</f>
        <v>#N/A</v>
      </c>
      <c r="Q16" s="72" t="e">
        <f>'隅部分 (2)'!O31</f>
        <v>#N/A</v>
      </c>
      <c r="R16" s="72" t="e">
        <f>'隅部分 (2)'!P31</f>
        <v>#N/A</v>
      </c>
      <c r="S16" s="396" t="e">
        <f>'隅部分 (2)'!Q31</f>
        <v>#N/A</v>
      </c>
      <c r="T16" s="222" t="e">
        <f>'隅部分 (2)'!S31</f>
        <v>#N/A</v>
      </c>
      <c r="X16" s="393" t="e">
        <f>'隅部分（1）'!S70</f>
        <v>#N/A</v>
      </c>
      <c r="Y16" s="340" t="e">
        <f>IF($X$16&lt;=10,"OK","NG")</f>
        <v>#N/A</v>
      </c>
      <c r="Z16" s="84"/>
      <c r="AA16" s="129" t="e">
        <f>LARGE(BF2:BH2,1)</f>
        <v>#REF!</v>
      </c>
      <c r="AB16" s="130" t="e">
        <f>IF($AA$16&lt;=10,"OK","NG")</f>
        <v>#REF!</v>
      </c>
      <c r="AC16"/>
      <c r="AD16" s="84"/>
      <c r="AE16" s="394" t="e">
        <f>'隅部分 (2)'!S70</f>
        <v>#N/A</v>
      </c>
      <c r="AF16" s="343" t="e">
        <f>IF($AE$16&lt;=10,"OK","NG")</f>
        <v>#N/A</v>
      </c>
      <c r="AI16" s="456"/>
      <c r="AJ16" s="457"/>
      <c r="AK16" s="457"/>
      <c r="BD16" s="98" t="e">
        <f>$X$19</f>
        <v>#REF!</v>
      </c>
      <c r="BE16" s="98">
        <f>$AA$19</f>
        <v>0</v>
      </c>
      <c r="BF16" s="98" t="e">
        <f>$AE$19</f>
        <v>#REF!</v>
      </c>
      <c r="BH16" s="98" t="e">
        <f>$X$22</f>
        <v>#N/A</v>
      </c>
      <c r="BI16" s="98" t="e">
        <f>$AE$22</f>
        <v>#N/A</v>
      </c>
      <c r="BL16" s="98"/>
      <c r="BM16" s="98"/>
      <c r="BN16" s="99"/>
    </row>
    <row r="17" spans="2:66" s="57" customFormat="1" ht="9.75" customHeight="1" thickTop="1" x14ac:dyDescent="0.2">
      <c r="B17" s="221">
        <v>0.75</v>
      </c>
      <c r="C17" s="169" t="e">
        <f>IF('隅部分（1）'!C32="","",'隅部分（1）'!D32)</f>
        <v>#N/A</v>
      </c>
      <c r="D17" s="72" t="e">
        <f>IF('隅部分（1）'!C32="","",'隅部分（1）'!E32)</f>
        <v>#N/A</v>
      </c>
      <c r="E17" s="72" t="e">
        <f>'隅部分（1）'!M32</f>
        <v>#N/A</v>
      </c>
      <c r="F17" s="72" t="e">
        <f>'隅部分（1）'!N32</f>
        <v>#N/A</v>
      </c>
      <c r="G17" s="72" t="e">
        <f>'隅部分（1）'!O32</f>
        <v>#N/A</v>
      </c>
      <c r="H17" s="72" t="e">
        <f>'隅部分（1）'!P32</f>
        <v>#N/A</v>
      </c>
      <c r="I17" s="396" t="e">
        <f>'隅部分（1）'!Q32</f>
        <v>#N/A</v>
      </c>
      <c r="J17" s="222" t="e">
        <f>'隅部分（1）'!S32</f>
        <v>#N/A</v>
      </c>
      <c r="L17" s="221">
        <v>0.75</v>
      </c>
      <c r="M17" s="169" t="e">
        <f>IF('隅部分 (2)'!C32="","",'隅部分 (2)'!D32)</f>
        <v>#N/A</v>
      </c>
      <c r="N17" s="72" t="e">
        <f>IF('隅部分 (2)'!C32="","",'隅部分 (2)'!E32)</f>
        <v>#N/A</v>
      </c>
      <c r="O17" s="72" t="e">
        <f>'隅部分 (2)'!M32</f>
        <v>#N/A</v>
      </c>
      <c r="P17" s="338" t="e">
        <f>'隅部分 (2)'!N32</f>
        <v>#N/A</v>
      </c>
      <c r="Q17" s="72" t="e">
        <f>'隅部分 (2)'!O32</f>
        <v>#N/A</v>
      </c>
      <c r="R17" s="72" t="e">
        <f>'隅部分 (2)'!P32</f>
        <v>#N/A</v>
      </c>
      <c r="S17" s="396" t="e">
        <f>'隅部分 (2)'!Q32</f>
        <v>#N/A</v>
      </c>
      <c r="T17" s="222" t="e">
        <f>'隅部分 (2)'!S32</f>
        <v>#N/A</v>
      </c>
      <c r="X17" s="84"/>
      <c r="Y17" s="344"/>
      <c r="Z17" s="355"/>
      <c r="AA17" s="355"/>
      <c r="AB17" s="355"/>
      <c r="AC17" s="356"/>
      <c r="AD17" s="347"/>
      <c r="AE17" s="84"/>
      <c r="BD17" s="98" t="e">
        <f>$X$22</f>
        <v>#N/A</v>
      </c>
      <c r="BE17" s="98" t="e">
        <f>$AA$22</f>
        <v>#REF!</v>
      </c>
      <c r="BF17" s="98" t="e">
        <f>$AE$22</f>
        <v>#N/A</v>
      </c>
      <c r="BM17" s="99"/>
    </row>
    <row r="18" spans="2:66" s="57" customFormat="1" ht="9.75" customHeight="1" x14ac:dyDescent="0.2">
      <c r="B18" s="221">
        <v>1</v>
      </c>
      <c r="C18" s="169" t="e">
        <f>IF('隅部分（1）'!C33="","",'隅部分（1）'!D33)</f>
        <v>#N/A</v>
      </c>
      <c r="D18" s="72" t="e">
        <f>IF('隅部分（1）'!C33="","",'隅部分（1）'!E33)</f>
        <v>#N/A</v>
      </c>
      <c r="E18" s="72" t="e">
        <f>'隅部分（1）'!M33</f>
        <v>#N/A</v>
      </c>
      <c r="F18" s="72" t="e">
        <f>'隅部分（1）'!N33</f>
        <v>#N/A</v>
      </c>
      <c r="G18" s="72" t="e">
        <f>'隅部分（1）'!O33</f>
        <v>#N/A</v>
      </c>
      <c r="H18" s="72" t="e">
        <f>'隅部分（1）'!P33</f>
        <v>#N/A</v>
      </c>
      <c r="I18" s="396" t="e">
        <f>'隅部分（1）'!Q33</f>
        <v>#N/A</v>
      </c>
      <c r="J18" s="222" t="e">
        <f>'隅部分（1）'!S33</f>
        <v>#N/A</v>
      </c>
      <c r="L18" s="221">
        <v>1</v>
      </c>
      <c r="M18" s="169" t="e">
        <f>IF('隅部分 (2)'!C33="","",'隅部分 (2)'!D33)</f>
        <v>#N/A</v>
      </c>
      <c r="N18" s="72" t="e">
        <f>IF('隅部分 (2)'!C33="","",'隅部分 (2)'!E33)</f>
        <v>#N/A</v>
      </c>
      <c r="O18" s="72" t="e">
        <f>'隅部分 (2)'!M33</f>
        <v>#N/A</v>
      </c>
      <c r="P18" s="338" t="e">
        <f>'隅部分 (2)'!N33</f>
        <v>#N/A</v>
      </c>
      <c r="Q18" s="72" t="e">
        <f>'隅部分 (2)'!O33</f>
        <v>#N/A</v>
      </c>
      <c r="R18" s="72" t="e">
        <f>'隅部分 (2)'!P33</f>
        <v>#N/A</v>
      </c>
      <c r="S18" s="396" t="e">
        <f>'隅部分 (2)'!Q33</f>
        <v>#N/A</v>
      </c>
      <c r="T18" s="222" t="e">
        <f>'隅部分 (2)'!S33</f>
        <v>#N/A</v>
      </c>
      <c r="X18" s="84"/>
      <c r="Y18" s="350"/>
      <c r="Z18" s="127" t="s">
        <v>46</v>
      </c>
      <c r="AA18" s="128" t="str">
        <f>$AA$7</f>
        <v/>
      </c>
      <c r="AB18" s="92"/>
      <c r="AC18"/>
      <c r="AD18" s="349"/>
      <c r="AE18" s="84"/>
      <c r="BD18" s="57" t="s">
        <v>86</v>
      </c>
      <c r="BE18" s="99" t="e">
        <f>MIN(BD15:BF17)</f>
        <v>#N/A</v>
      </c>
    </row>
    <row r="19" spans="2:66" s="57" customFormat="1" ht="9.75" customHeight="1" x14ac:dyDescent="0.2">
      <c r="B19" s="221">
        <v>1.25</v>
      </c>
      <c r="C19" s="169" t="e">
        <f>IF('隅部分（1）'!C34="","",'隅部分（1）'!D34)</f>
        <v>#N/A</v>
      </c>
      <c r="D19" s="72" t="e">
        <f>IF('隅部分（1）'!C34="","",'隅部分（1）'!E34)</f>
        <v>#N/A</v>
      </c>
      <c r="E19" s="72" t="e">
        <f>'隅部分（1）'!M34</f>
        <v>#N/A</v>
      </c>
      <c r="F19" s="72" t="e">
        <f>'隅部分（1）'!N34</f>
        <v>#N/A</v>
      </c>
      <c r="G19" s="72" t="e">
        <f>'隅部分（1）'!O34</f>
        <v>#N/A</v>
      </c>
      <c r="H19" s="72" t="e">
        <f>'隅部分（1）'!P34</f>
        <v>#N/A</v>
      </c>
      <c r="I19" s="396" t="e">
        <f>'隅部分（1）'!Q34</f>
        <v>#N/A</v>
      </c>
      <c r="J19" s="222" t="e">
        <f>'隅部分（1）'!S34</f>
        <v>#N/A</v>
      </c>
      <c r="L19" s="221">
        <v>1.25</v>
      </c>
      <c r="M19" s="169" t="e">
        <f>IF('隅部分 (2)'!C34="","",'隅部分 (2)'!D34)</f>
        <v>#N/A</v>
      </c>
      <c r="N19" s="72" t="e">
        <f>IF('隅部分 (2)'!C34="","",'隅部分 (2)'!E34)</f>
        <v>#N/A</v>
      </c>
      <c r="O19" s="72" t="e">
        <f>'隅部分 (2)'!M34</f>
        <v>#N/A</v>
      </c>
      <c r="P19" s="338" t="e">
        <f>'隅部分 (2)'!N34</f>
        <v>#N/A</v>
      </c>
      <c r="Q19" s="72" t="e">
        <f>'隅部分 (2)'!O34</f>
        <v>#N/A</v>
      </c>
      <c r="R19" s="72" t="e">
        <f>'隅部分 (2)'!P34</f>
        <v>#N/A</v>
      </c>
      <c r="S19" s="396" t="e">
        <f>'隅部分 (2)'!Q34</f>
        <v>#N/A</v>
      </c>
      <c r="T19" s="222" t="e">
        <f>'隅部分 (2)'!S34</f>
        <v>#N/A</v>
      </c>
      <c r="X19" s="129" t="e">
        <f>LARGE(BD4:BD6,1)</f>
        <v>#REF!</v>
      </c>
      <c r="Y19" s="350"/>
      <c r="Z19" s="84"/>
      <c r="AA19" s="394">
        <f>'中央部分 (5)'!S70</f>
        <v>0</v>
      </c>
      <c r="AB19" s="341" t="str">
        <f>IF($AA$19&lt;=10,"OK","NG")</f>
        <v>OK</v>
      </c>
      <c r="AC19"/>
      <c r="AD19" s="349"/>
      <c r="AE19" s="129" t="e">
        <f>LARGE(BJ4:BJ6,1)</f>
        <v>#REF!</v>
      </c>
      <c r="AF19" s="131" t="e">
        <f>IF($AE$19&lt;=10,"OK","NG")</f>
        <v>#REF!</v>
      </c>
    </row>
    <row r="20" spans="2:66" s="57" customFormat="1" ht="9.75" customHeight="1" x14ac:dyDescent="0.2">
      <c r="B20" s="221">
        <v>1.5</v>
      </c>
      <c r="C20" s="169" t="e">
        <f>IF('隅部分（1）'!C35="","",'隅部分（1）'!D35)</f>
        <v>#N/A</v>
      </c>
      <c r="D20" s="72" t="e">
        <f>IF('隅部分（1）'!C35="","",'隅部分（1）'!E35)</f>
        <v>#N/A</v>
      </c>
      <c r="E20" s="72" t="e">
        <f>'隅部分（1）'!M35</f>
        <v>#N/A</v>
      </c>
      <c r="F20" s="72" t="e">
        <f>'隅部分（1）'!N35</f>
        <v>#N/A</v>
      </c>
      <c r="G20" s="72" t="e">
        <f>'隅部分（1）'!O35</f>
        <v>#N/A</v>
      </c>
      <c r="H20" s="72" t="e">
        <f>'隅部分（1）'!P35</f>
        <v>#N/A</v>
      </c>
      <c r="I20" s="396" t="e">
        <f>'隅部分（1）'!Q35</f>
        <v>#N/A</v>
      </c>
      <c r="J20" s="222" t="e">
        <f>'隅部分（1）'!S35</f>
        <v>#N/A</v>
      </c>
      <c r="L20" s="221">
        <v>1.5</v>
      </c>
      <c r="M20" s="169" t="e">
        <f>IF('隅部分 (2)'!C35="","",'隅部分 (2)'!D35)</f>
        <v>#N/A</v>
      </c>
      <c r="N20" s="72" t="e">
        <f>IF('隅部分 (2)'!C35="","",'隅部分 (2)'!E35)</f>
        <v>#N/A</v>
      </c>
      <c r="O20" s="72" t="e">
        <f>'隅部分 (2)'!M35</f>
        <v>#N/A</v>
      </c>
      <c r="P20" s="338" t="e">
        <f>'隅部分 (2)'!N35</f>
        <v>#N/A</v>
      </c>
      <c r="Q20" s="72" t="e">
        <f>'隅部分 (2)'!O35</f>
        <v>#N/A</v>
      </c>
      <c r="R20" s="72" t="e">
        <f>'隅部分 (2)'!P35</f>
        <v>#N/A</v>
      </c>
      <c r="S20" s="396" t="e">
        <f>'隅部分 (2)'!Q35</f>
        <v>#N/A</v>
      </c>
      <c r="T20" s="222" t="e">
        <f>'隅部分 (2)'!S35</f>
        <v>#N/A</v>
      </c>
      <c r="X20" s="130" t="e">
        <f>IF($X$19&lt;=10,"OK","NG")</f>
        <v>#REF!</v>
      </c>
      <c r="Y20" s="350"/>
      <c r="Z20" s="84"/>
      <c r="AA20" s="84"/>
      <c r="AB20" s="84"/>
      <c r="AC20"/>
      <c r="AD20" s="349"/>
      <c r="AE20" s="84"/>
    </row>
    <row r="21" spans="2:66" s="57" customFormat="1" ht="9.75" customHeight="1" thickBot="1" x14ac:dyDescent="0.25">
      <c r="B21" s="221">
        <v>1.75</v>
      </c>
      <c r="C21" s="169" t="e">
        <f>IF('隅部分（1）'!C36="","",'隅部分（1）'!D36)</f>
        <v>#N/A</v>
      </c>
      <c r="D21" s="72" t="e">
        <f>IF('隅部分（1）'!C36="","",'隅部分（1）'!E36)</f>
        <v>#N/A</v>
      </c>
      <c r="E21" s="72" t="e">
        <f>'隅部分（1）'!M36</f>
        <v>#N/A</v>
      </c>
      <c r="F21" s="72" t="e">
        <f>'隅部分（1）'!N36</f>
        <v>#N/A</v>
      </c>
      <c r="G21" s="72" t="e">
        <f>'隅部分（1）'!O36</f>
        <v>#N/A</v>
      </c>
      <c r="H21" s="72" t="e">
        <f>'隅部分（1）'!P36</f>
        <v>#N/A</v>
      </c>
      <c r="I21" s="396" t="e">
        <f>'隅部分（1）'!Q36</f>
        <v>#N/A</v>
      </c>
      <c r="J21" s="222" t="e">
        <f>'隅部分（1）'!S36</f>
        <v>#N/A</v>
      </c>
      <c r="L21" s="221">
        <v>1.75</v>
      </c>
      <c r="M21" s="169" t="e">
        <f>IF('隅部分 (2)'!C36="","",'隅部分 (2)'!D36)</f>
        <v>#N/A</v>
      </c>
      <c r="N21" s="72" t="e">
        <f>IF('隅部分 (2)'!C36="","",'隅部分 (2)'!E36)</f>
        <v>#N/A</v>
      </c>
      <c r="O21" s="72" t="e">
        <f>'隅部分 (2)'!M36</f>
        <v>#N/A</v>
      </c>
      <c r="P21" s="338" t="e">
        <f>'隅部分 (2)'!N36</f>
        <v>#N/A</v>
      </c>
      <c r="Q21" s="72" t="e">
        <f>'隅部分 (2)'!O36</f>
        <v>#N/A</v>
      </c>
      <c r="R21" s="72" t="e">
        <f>'隅部分 (2)'!P36</f>
        <v>#N/A</v>
      </c>
      <c r="S21" s="396" t="e">
        <f>'隅部分 (2)'!Q36</f>
        <v>#N/A</v>
      </c>
      <c r="T21" s="222" t="e">
        <f>'隅部分 (2)'!S36</f>
        <v>#N/A</v>
      </c>
      <c r="X21" s="84"/>
      <c r="Y21" s="351"/>
      <c r="Z21" s="357"/>
      <c r="AA21" s="357"/>
      <c r="AB21" s="357"/>
      <c r="AC21" s="358"/>
      <c r="AD21" s="354"/>
      <c r="AE21" s="84"/>
    </row>
    <row r="22" spans="2:66" s="57" customFormat="1" ht="9.75" customHeight="1" thickTop="1" x14ac:dyDescent="0.2">
      <c r="B22" s="221">
        <v>2</v>
      </c>
      <c r="C22" s="169" t="e">
        <f>IF('隅部分（1）'!C37="","",'隅部分（1）'!D37)</f>
        <v>#N/A</v>
      </c>
      <c r="D22" s="72" t="e">
        <f>IF('隅部分（1）'!C37="","",'隅部分（1）'!E37)</f>
        <v>#N/A</v>
      </c>
      <c r="E22" s="72" t="e">
        <f>'隅部分（1）'!M37</f>
        <v>#N/A</v>
      </c>
      <c r="F22" s="72" t="e">
        <f>'隅部分（1）'!N37</f>
        <v>#N/A</v>
      </c>
      <c r="G22" s="72" t="e">
        <f>'隅部分（1）'!O37</f>
        <v>#N/A</v>
      </c>
      <c r="H22" s="72" t="e">
        <f>'隅部分（1）'!P37</f>
        <v>#N/A</v>
      </c>
      <c r="I22" s="396" t="e">
        <f>'隅部分（1）'!Q37</f>
        <v>#N/A</v>
      </c>
      <c r="J22" s="222" t="e">
        <f>'隅部分（1）'!S37</f>
        <v>#N/A</v>
      </c>
      <c r="L22" s="221">
        <v>2</v>
      </c>
      <c r="M22" s="169" t="e">
        <f>IF('隅部分 (2)'!C37="","",'隅部分 (2)'!D37)</f>
        <v>#N/A</v>
      </c>
      <c r="N22" s="72" t="e">
        <f>IF('隅部分 (2)'!C37="","",'隅部分 (2)'!E37)</f>
        <v>#N/A</v>
      </c>
      <c r="O22" s="72" t="e">
        <f>'隅部分 (2)'!M37</f>
        <v>#N/A</v>
      </c>
      <c r="P22" s="338" t="e">
        <f>'隅部分 (2)'!N37</f>
        <v>#N/A</v>
      </c>
      <c r="Q22" s="72" t="e">
        <f>'隅部分 (2)'!O37</f>
        <v>#N/A</v>
      </c>
      <c r="R22" s="72" t="e">
        <f>'隅部分 (2)'!P37</f>
        <v>#N/A</v>
      </c>
      <c r="S22" s="396" t="e">
        <f>'隅部分 (2)'!Q37</f>
        <v>#N/A</v>
      </c>
      <c r="T22" s="222" t="e">
        <f>'隅部分 (2)'!S37</f>
        <v>#N/A</v>
      </c>
      <c r="X22" s="394" t="e">
        <f>'隅部分 (4)'!S70</f>
        <v>#N/A</v>
      </c>
      <c r="Y22" s="342" t="e">
        <f>IF($X$22&lt;=10,"OK","NG")</f>
        <v>#N/A</v>
      </c>
      <c r="Z22" s="84"/>
      <c r="AA22" s="129" t="e">
        <f>LARGE(BF8:BH8,1)</f>
        <v>#REF!</v>
      </c>
      <c r="AB22" s="130" t="e">
        <f>IF($AA$22&lt;=10,"OK","NG")</f>
        <v>#REF!</v>
      </c>
      <c r="AC22"/>
      <c r="AD22" s="84"/>
      <c r="AE22" s="394" t="e">
        <f>'隅部分 (3)'!S70</f>
        <v>#N/A</v>
      </c>
      <c r="AF22" s="343" t="e">
        <f>IF(AE22&lt;=10,"OK","NG")</f>
        <v>#N/A</v>
      </c>
      <c r="BJ22" s="57" t="s">
        <v>91</v>
      </c>
    </row>
    <row r="23" spans="2:66" s="57" customFormat="1" ht="9.75" customHeight="1" thickBot="1" x14ac:dyDescent="0.25">
      <c r="B23" s="221">
        <v>2.25</v>
      </c>
      <c r="C23" s="169" t="e">
        <f>IF('隅部分（1）'!C38="","",'隅部分（1）'!D38)</f>
        <v>#N/A</v>
      </c>
      <c r="D23" s="72" t="e">
        <f>IF('隅部分（1）'!C38="","",'隅部分（1）'!E38)</f>
        <v>#N/A</v>
      </c>
      <c r="E23" s="72" t="e">
        <f>'隅部分（1）'!M38</f>
        <v>#N/A</v>
      </c>
      <c r="F23" s="72" t="e">
        <f>'隅部分（1）'!N38</f>
        <v>#N/A</v>
      </c>
      <c r="G23" s="72" t="e">
        <f>'隅部分（1）'!O38</f>
        <v>#N/A</v>
      </c>
      <c r="H23" s="72" t="e">
        <f>'隅部分（1）'!P38</f>
        <v>#N/A</v>
      </c>
      <c r="I23" s="396" t="e">
        <f>'隅部分（1）'!Q38</f>
        <v>#N/A</v>
      </c>
      <c r="J23" s="222" t="e">
        <f>'隅部分（1）'!S38</f>
        <v>#N/A</v>
      </c>
      <c r="L23" s="221">
        <v>2.25</v>
      </c>
      <c r="M23" s="169" t="e">
        <f>IF('隅部分 (2)'!C38="","",'隅部分 (2)'!D38)</f>
        <v>#N/A</v>
      </c>
      <c r="N23" s="72" t="e">
        <f>IF('隅部分 (2)'!C38="","",'隅部分 (2)'!E38)</f>
        <v>#N/A</v>
      </c>
      <c r="O23" s="72" t="e">
        <f>'隅部分 (2)'!M38</f>
        <v>#N/A</v>
      </c>
      <c r="P23" s="338" t="e">
        <f>'隅部分 (2)'!N38</f>
        <v>#N/A</v>
      </c>
      <c r="Q23" s="72" t="e">
        <f>'隅部分 (2)'!O38</f>
        <v>#N/A</v>
      </c>
      <c r="R23" s="72" t="e">
        <f>'隅部分 (2)'!P38</f>
        <v>#N/A</v>
      </c>
      <c r="S23" s="396" t="e">
        <f>'隅部分 (2)'!Q38</f>
        <v>#N/A</v>
      </c>
      <c r="T23" s="222" t="e">
        <f>'隅部分 (2)'!S38</f>
        <v>#N/A</v>
      </c>
      <c r="W23" s="115" t="s">
        <v>46</v>
      </c>
      <c r="X23" s="116">
        <f>$X$9</f>
        <v>0</v>
      </c>
      <c r="AC23"/>
      <c r="AD23" s="115" t="s">
        <v>46</v>
      </c>
      <c r="AE23" s="116">
        <f>$AD$9</f>
        <v>0</v>
      </c>
      <c r="BC23" s="85" t="e">
        <f>IF(BD15=BE18,0,BD15-BE18)</f>
        <v>#N/A</v>
      </c>
      <c r="BE23" s="81" t="e">
        <f>IF(BE15=BE18,0,BE15-BE18)</f>
        <v>#REF!</v>
      </c>
      <c r="BG23" s="85" t="e">
        <f>IF(BF15=BE18,0,BF15-BE18)</f>
        <v>#N/A</v>
      </c>
      <c r="BJ23" s="98" t="e">
        <f>IF(MIN($BH$15:$BH$16)=$BH$15,0,$BH$15)</f>
        <v>#N/A</v>
      </c>
      <c r="BN23" s="98" t="e">
        <f>IF(MIN($BI$15:$BI$16)=$BI$15,0,$BI$15)</f>
        <v>#N/A</v>
      </c>
    </row>
    <row r="24" spans="2:66" s="57" customFormat="1" ht="9.75" customHeight="1" x14ac:dyDescent="0.2">
      <c r="B24" s="221">
        <v>2.5</v>
      </c>
      <c r="C24" s="169" t="e">
        <f>IF('隅部分（1）'!C39="","",'隅部分（1）'!D39)</f>
        <v>#N/A</v>
      </c>
      <c r="D24" s="72" t="e">
        <f>IF('隅部分（1）'!C39="","",'隅部分（1）'!E39)</f>
        <v>#N/A</v>
      </c>
      <c r="E24" s="72" t="e">
        <f>'隅部分（1）'!M39</f>
        <v>#N/A</v>
      </c>
      <c r="F24" s="72" t="e">
        <f>'隅部分（1）'!N39</f>
        <v>#N/A</v>
      </c>
      <c r="G24" s="72" t="e">
        <f>'隅部分（1）'!O39</f>
        <v>#N/A</v>
      </c>
      <c r="H24" s="72" t="e">
        <f>'隅部分（1）'!P39</f>
        <v>#N/A</v>
      </c>
      <c r="I24" s="396" t="e">
        <f>'隅部分（1）'!Q39</f>
        <v>#N/A</v>
      </c>
      <c r="J24" s="222" t="e">
        <f>'隅部分（1）'!S39</f>
        <v>#N/A</v>
      </c>
      <c r="L24" s="221">
        <v>2.5</v>
      </c>
      <c r="M24" s="169" t="e">
        <f>IF('隅部分 (2)'!C39="","",'隅部分 (2)'!D39)</f>
        <v>#N/A</v>
      </c>
      <c r="N24" s="72" t="e">
        <f>IF('隅部分 (2)'!C39="","",'隅部分 (2)'!E39)</f>
        <v>#N/A</v>
      </c>
      <c r="O24" s="72" t="e">
        <f>'隅部分 (2)'!M39</f>
        <v>#N/A</v>
      </c>
      <c r="P24" s="338" t="e">
        <f>'隅部分 (2)'!N39</f>
        <v>#N/A</v>
      </c>
      <c r="Q24" s="72" t="e">
        <f>'隅部分 (2)'!O39</f>
        <v>#N/A</v>
      </c>
      <c r="R24" s="72" t="e">
        <f>'隅部分 (2)'!P39</f>
        <v>#N/A</v>
      </c>
      <c r="S24" s="396" t="e">
        <f>'隅部分 (2)'!Q39</f>
        <v>#N/A</v>
      </c>
      <c r="T24" s="222" t="e">
        <f>'隅部分 (2)'!S39</f>
        <v>#N/A</v>
      </c>
      <c r="V24"/>
      <c r="W24"/>
      <c r="X24"/>
      <c r="Y24"/>
      <c r="Z24"/>
      <c r="AA24"/>
      <c r="AB24"/>
      <c r="AC24"/>
      <c r="AD24"/>
      <c r="AE24"/>
      <c r="AF24"/>
      <c r="BD24" s="100"/>
      <c r="BE24" s="94"/>
      <c r="BF24" s="101"/>
      <c r="BJ24" s="99"/>
      <c r="BK24" s="100"/>
      <c r="BL24" s="94"/>
      <c r="BM24" s="101"/>
      <c r="BN24" s="99"/>
    </row>
    <row r="25" spans="2:66" s="57" customFormat="1" ht="9.75" customHeight="1" x14ac:dyDescent="0.2">
      <c r="B25" s="221">
        <v>2.75</v>
      </c>
      <c r="C25" s="169" t="e">
        <f>IF('隅部分（1）'!C40="","",'隅部分（1）'!D40)</f>
        <v>#N/A</v>
      </c>
      <c r="D25" s="72" t="e">
        <f>IF('隅部分（1）'!C40="","",'隅部分（1）'!E40)</f>
        <v>#N/A</v>
      </c>
      <c r="E25" s="72" t="e">
        <f>'隅部分（1）'!M40</f>
        <v>#N/A</v>
      </c>
      <c r="F25" s="72" t="e">
        <f>'隅部分（1）'!N40</f>
        <v>#N/A</v>
      </c>
      <c r="G25" s="72" t="e">
        <f>'隅部分（1）'!O40</f>
        <v>#N/A</v>
      </c>
      <c r="H25" s="72" t="e">
        <f>'隅部分（1）'!P40</f>
        <v>#N/A</v>
      </c>
      <c r="I25" s="396" t="e">
        <f>'隅部分（1）'!Q40</f>
        <v>#N/A</v>
      </c>
      <c r="J25" s="222" t="e">
        <f>'隅部分（1）'!S40</f>
        <v>#N/A</v>
      </c>
      <c r="L25" s="221">
        <v>2.75</v>
      </c>
      <c r="M25" s="169" t="e">
        <f>IF('隅部分 (2)'!C40="","",'隅部分 (2)'!D40)</f>
        <v>#N/A</v>
      </c>
      <c r="N25" s="72" t="e">
        <f>IF('隅部分 (2)'!C40="","",'隅部分 (2)'!E40)</f>
        <v>#N/A</v>
      </c>
      <c r="O25" s="72" t="e">
        <f>'隅部分 (2)'!M40</f>
        <v>#N/A</v>
      </c>
      <c r="P25" s="338" t="e">
        <f>'隅部分 (2)'!N40</f>
        <v>#N/A</v>
      </c>
      <c r="Q25" s="72" t="e">
        <f>'隅部分 (2)'!O40</f>
        <v>#N/A</v>
      </c>
      <c r="R25" s="72" t="e">
        <f>'隅部分 (2)'!P40</f>
        <v>#N/A</v>
      </c>
      <c r="S25" s="396" t="e">
        <f>'隅部分 (2)'!Q40</f>
        <v>#N/A</v>
      </c>
      <c r="T25" s="222" t="e">
        <f>'隅部分 (2)'!S40</f>
        <v>#N/A</v>
      </c>
      <c r="V25" s="454" t="s">
        <v>88</v>
      </c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BC25" s="79" t="e">
        <f>IF(BD16=BE18,0,BD16-BE18)</f>
        <v>#REF!</v>
      </c>
      <c r="BD25" s="95"/>
      <c r="BE25" s="85" t="e">
        <f>IF(BE16=BE18,0,BE16-BE18)</f>
        <v>#N/A</v>
      </c>
      <c r="BF25" s="96"/>
      <c r="BG25" s="80" t="e">
        <f>IF(BF16=BE18,0,BF16-BE18)</f>
        <v>#REF!</v>
      </c>
      <c r="BJ25" s="110" t="e">
        <f>IF(MIN($BH$15:$BH$16)=$BH$15,$BH$15,$BH$16)</f>
        <v>#N/A</v>
      </c>
      <c r="BK25" s="95"/>
      <c r="BM25" s="96"/>
      <c r="BN25" s="111" t="e">
        <f>IF(MIN($BI$15:$BI$16)=$BI$15,$BI$15,$BI$16)</f>
        <v>#N/A</v>
      </c>
    </row>
    <row r="26" spans="2:66" s="57" customFormat="1" ht="9.75" customHeight="1" thickBot="1" x14ac:dyDescent="0.25">
      <c r="B26" s="221">
        <v>3</v>
      </c>
      <c r="C26" s="169" t="e">
        <f>IF('隅部分（1）'!C41="","",'隅部分（1）'!D41)</f>
        <v>#N/A</v>
      </c>
      <c r="D26" s="72" t="e">
        <f>IF('隅部分（1）'!C41="","",'隅部分（1）'!E41)</f>
        <v>#N/A</v>
      </c>
      <c r="E26" s="72" t="e">
        <f>'隅部分（1）'!M41</f>
        <v>#N/A</v>
      </c>
      <c r="F26" s="72" t="e">
        <f>'隅部分（1）'!N41</f>
        <v>#N/A</v>
      </c>
      <c r="G26" s="72" t="e">
        <f>'隅部分（1）'!O41</f>
        <v>#N/A</v>
      </c>
      <c r="H26" s="72" t="e">
        <f>'隅部分（1）'!P41</f>
        <v>#N/A</v>
      </c>
      <c r="I26" s="396" t="e">
        <f>'隅部分（1）'!Q41</f>
        <v>#N/A</v>
      </c>
      <c r="J26" s="222" t="e">
        <f>'隅部分（1）'!S41</f>
        <v>#N/A</v>
      </c>
      <c r="L26" s="221">
        <v>3</v>
      </c>
      <c r="M26" s="169" t="e">
        <f>IF('隅部分 (2)'!C41="","",'隅部分 (2)'!D41)</f>
        <v>#N/A</v>
      </c>
      <c r="N26" s="72" t="e">
        <f>IF('隅部分 (2)'!C41="","",'隅部分 (2)'!E41)</f>
        <v>#N/A</v>
      </c>
      <c r="O26" s="72" t="e">
        <f>'隅部分 (2)'!M41</f>
        <v>#N/A</v>
      </c>
      <c r="P26" s="338" t="e">
        <f>'隅部分 (2)'!N41</f>
        <v>#N/A</v>
      </c>
      <c r="Q26" s="72" t="e">
        <f>'隅部分 (2)'!O41</f>
        <v>#N/A</v>
      </c>
      <c r="R26" s="72" t="e">
        <f>'隅部分 (2)'!P41</f>
        <v>#N/A</v>
      </c>
      <c r="S26" s="396" t="e">
        <f>'隅部分 (2)'!Q41</f>
        <v>#N/A</v>
      </c>
      <c r="T26" s="222" t="e">
        <f>'隅部分 (2)'!S41</f>
        <v>#N/A</v>
      </c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BD26" s="102"/>
      <c r="BE26" s="97"/>
      <c r="BF26" s="103"/>
      <c r="BJ26" s="99"/>
      <c r="BK26" s="102"/>
      <c r="BL26" s="97"/>
      <c r="BM26" s="103"/>
      <c r="BN26" s="99"/>
    </row>
    <row r="27" spans="2:66" s="57" customFormat="1" ht="9.75" customHeight="1" x14ac:dyDescent="0.2">
      <c r="B27" s="221">
        <v>3.25</v>
      </c>
      <c r="C27" s="169" t="e">
        <f>IF('隅部分（1）'!C42="","",'隅部分（1）'!D42)</f>
        <v>#N/A</v>
      </c>
      <c r="D27" s="72" t="e">
        <f>IF('隅部分（1）'!C42="","",'隅部分（1）'!E42)</f>
        <v>#N/A</v>
      </c>
      <c r="E27" s="72" t="e">
        <f>'隅部分（1）'!M42</f>
        <v>#N/A</v>
      </c>
      <c r="F27" s="72" t="e">
        <f>'隅部分（1）'!N42</f>
        <v>#N/A</v>
      </c>
      <c r="G27" s="72" t="e">
        <f>'隅部分（1）'!O42</f>
        <v>#N/A</v>
      </c>
      <c r="H27" s="72" t="e">
        <f>'隅部分（1）'!P42</f>
        <v>#N/A</v>
      </c>
      <c r="I27" s="396" t="e">
        <f>'隅部分（1）'!Q42</f>
        <v>#N/A</v>
      </c>
      <c r="J27" s="222" t="e">
        <f>'隅部分（1）'!S42</f>
        <v>#N/A</v>
      </c>
      <c r="L27" s="221">
        <v>3.25</v>
      </c>
      <c r="M27" s="169" t="e">
        <f>IF('隅部分 (2)'!C42="","",'隅部分 (2)'!D42)</f>
        <v>#N/A</v>
      </c>
      <c r="N27" s="72" t="e">
        <f>IF('隅部分 (2)'!C42="","",'隅部分 (2)'!E42)</f>
        <v>#N/A</v>
      </c>
      <c r="O27" s="72" t="e">
        <f>'隅部分 (2)'!M42</f>
        <v>#N/A</v>
      </c>
      <c r="P27" s="338" t="e">
        <f>'隅部分 (2)'!N42</f>
        <v>#N/A</v>
      </c>
      <c r="Q27" s="72" t="e">
        <f>'隅部分 (2)'!O42</f>
        <v>#N/A</v>
      </c>
      <c r="R27" s="72" t="e">
        <f>'隅部分 (2)'!P42</f>
        <v>#N/A</v>
      </c>
      <c r="S27" s="396" t="e">
        <f>'隅部分 (2)'!Q42</f>
        <v>#N/A</v>
      </c>
      <c r="T27" s="222" t="e">
        <f>'隅部分 (2)'!S42</f>
        <v>#N/A</v>
      </c>
      <c r="V27"/>
      <c r="AA27" s="343" t="e">
        <f>IF($AA$28&lt;=3,"OK","NG")</f>
        <v>#N/A</v>
      </c>
      <c r="BC27" s="85" t="e">
        <f>IF(BD17=BE18,0,BD17-BE18)</f>
        <v>#N/A</v>
      </c>
      <c r="BE27" s="82" t="e">
        <f>IF(BE17=BE18,0,BE17-BE18)</f>
        <v>#REF!</v>
      </c>
      <c r="BG27" s="85" t="e">
        <f>IF(BF17=BE18,0,BF17-BE18)</f>
        <v>#N/A</v>
      </c>
      <c r="BJ27" s="98" t="e">
        <f>IF(MIN($BH$15:$BH$16)=$BH$16,0,$BH$16)</f>
        <v>#N/A</v>
      </c>
      <c r="BN27" s="98" t="e">
        <f>IF(MIN($BI$15:$BI$16)=$BI$16,0,$BI$16)</f>
        <v>#N/A</v>
      </c>
    </row>
    <row r="28" spans="2:66" s="57" customFormat="1" ht="9.75" customHeight="1" thickBot="1" x14ac:dyDescent="0.25">
      <c r="B28" s="221">
        <v>3.5</v>
      </c>
      <c r="C28" s="169" t="e">
        <f>IF('隅部分（1）'!C43="","",'隅部分（1）'!D43)</f>
        <v>#N/A</v>
      </c>
      <c r="D28" s="72" t="e">
        <f>IF('隅部分（1）'!C43="","",'隅部分（1）'!E43)</f>
        <v>#N/A</v>
      </c>
      <c r="E28" s="72" t="e">
        <f>'隅部分（1）'!M43</f>
        <v>#N/A</v>
      </c>
      <c r="F28" s="72" t="e">
        <f>'隅部分（1）'!N43</f>
        <v>#N/A</v>
      </c>
      <c r="G28" s="72" t="e">
        <f>'隅部分（1）'!O43</f>
        <v>#N/A</v>
      </c>
      <c r="H28" s="72" t="e">
        <f>'隅部分（1）'!P43</f>
        <v>#N/A</v>
      </c>
      <c r="I28" s="396" t="e">
        <f>'隅部分（1）'!Q43</f>
        <v>#N/A</v>
      </c>
      <c r="J28" s="222" t="e">
        <f>'隅部分（1）'!S43</f>
        <v>#N/A</v>
      </c>
      <c r="L28" s="221">
        <v>3.5</v>
      </c>
      <c r="M28" s="169" t="e">
        <f>IF('隅部分 (2)'!C43="","",'隅部分 (2)'!D43)</f>
        <v>#N/A</v>
      </c>
      <c r="N28" s="72" t="e">
        <f>IF('隅部分 (2)'!C43="","",'隅部分 (2)'!E43)</f>
        <v>#N/A</v>
      </c>
      <c r="O28" s="72" t="e">
        <f>'隅部分 (2)'!M43</f>
        <v>#N/A</v>
      </c>
      <c r="P28" s="338" t="e">
        <f>'隅部分 (2)'!N43</f>
        <v>#N/A</v>
      </c>
      <c r="Q28" s="72" t="e">
        <f>'隅部分 (2)'!O43</f>
        <v>#N/A</v>
      </c>
      <c r="R28" s="72" t="e">
        <f>'隅部分 (2)'!P43</f>
        <v>#N/A</v>
      </c>
      <c r="S28" s="396" t="e">
        <f>'隅部分 (2)'!Q43</f>
        <v>#N/A</v>
      </c>
      <c r="T28" s="222" t="e">
        <f>'隅部分 (2)'!S43</f>
        <v>#N/A</v>
      </c>
      <c r="V28"/>
      <c r="X28" s="115" t="s">
        <v>46</v>
      </c>
      <c r="Y28" s="116">
        <f>$X$5</f>
        <v>0</v>
      </c>
      <c r="Z28" s="359" t="s">
        <v>87</v>
      </c>
      <c r="AA28" s="184" t="e">
        <f>(LARGE($BH$15:$BI$15,1)-MIN($BH$15:$BI$15))/IF($F$6&lt;3,3,$F$6)*10</f>
        <v>#N/A</v>
      </c>
      <c r="AB28" s="107" t="s">
        <v>74</v>
      </c>
      <c r="AC28" s="360" t="s">
        <v>95</v>
      </c>
      <c r="AD28" s="115" t="s">
        <v>46</v>
      </c>
      <c r="AE28" s="116">
        <f>$AD$5</f>
        <v>0</v>
      </c>
    </row>
    <row r="29" spans="2:66" s="57" customFormat="1" ht="9.75" customHeight="1" thickTop="1" x14ac:dyDescent="0.2">
      <c r="B29" s="221">
        <v>3.75</v>
      </c>
      <c r="C29" s="169" t="e">
        <f>IF('隅部分（1）'!C44="","",'隅部分（1）'!D44)</f>
        <v>#N/A</v>
      </c>
      <c r="D29" s="72" t="e">
        <f>IF('隅部分（1）'!C44="","",'隅部分（1）'!E44)</f>
        <v>#N/A</v>
      </c>
      <c r="E29" s="72" t="e">
        <f>'隅部分（1）'!M44</f>
        <v>#N/A</v>
      </c>
      <c r="F29" s="72" t="e">
        <f>'隅部分（1）'!N44</f>
        <v>#N/A</v>
      </c>
      <c r="G29" s="72" t="e">
        <f>'隅部分（1）'!O44</f>
        <v>#N/A</v>
      </c>
      <c r="H29" s="72" t="e">
        <f>'隅部分（1）'!P44</f>
        <v>#N/A</v>
      </c>
      <c r="I29" s="396" t="e">
        <f>'隅部分（1）'!Q44</f>
        <v>#N/A</v>
      </c>
      <c r="J29" s="222" t="e">
        <f>'隅部分（1）'!S44</f>
        <v>#N/A</v>
      </c>
      <c r="L29" s="221">
        <v>3.75</v>
      </c>
      <c r="M29" s="169" t="e">
        <f>IF('隅部分 (2)'!C44="","",'隅部分 (2)'!D44)</f>
        <v>#N/A</v>
      </c>
      <c r="N29" s="72" t="e">
        <f>IF('隅部分 (2)'!C44="","",'隅部分 (2)'!E44)</f>
        <v>#N/A</v>
      </c>
      <c r="O29" s="72" t="e">
        <f>'隅部分 (2)'!M44</f>
        <v>#N/A</v>
      </c>
      <c r="P29" s="338" t="e">
        <f>'隅部分 (2)'!N44</f>
        <v>#N/A</v>
      </c>
      <c r="Q29" s="72" t="e">
        <f>'隅部分 (2)'!O44</f>
        <v>#N/A</v>
      </c>
      <c r="R29" s="72" t="e">
        <f>'隅部分 (2)'!P44</f>
        <v>#N/A</v>
      </c>
      <c r="S29" s="396" t="e">
        <f>'隅部分 (2)'!Q44</f>
        <v>#N/A</v>
      </c>
      <c r="T29" s="222" t="e">
        <f>'隅部分 (2)'!S44</f>
        <v>#N/A</v>
      </c>
      <c r="V29"/>
      <c r="X29" s="84"/>
      <c r="Y29" s="344"/>
      <c r="Z29" s="345" t="e">
        <f>IF(Z30&lt;=3,"OK","NG")</f>
        <v>#N/A</v>
      </c>
      <c r="AA29" s="346"/>
      <c r="AB29" s="345" t="e">
        <f>IF(AB30&lt;=3,"OK","NG")</f>
        <v>#N/A</v>
      </c>
      <c r="AC29" s="346"/>
      <c r="AD29" s="347"/>
      <c r="AE29" s="84"/>
    </row>
    <row r="30" spans="2:66" s="57" customFormat="1" ht="9.75" customHeight="1" x14ac:dyDescent="0.2">
      <c r="B30" s="221">
        <v>4</v>
      </c>
      <c r="C30" s="169" t="e">
        <f>IF('隅部分（1）'!C45="","",'隅部分（1）'!D45)</f>
        <v>#N/A</v>
      </c>
      <c r="D30" s="72" t="e">
        <f>IF('隅部分（1）'!C45="","",'隅部分（1）'!E45)</f>
        <v>#N/A</v>
      </c>
      <c r="E30" s="72" t="e">
        <f>'隅部分（1）'!M45</f>
        <v>#N/A</v>
      </c>
      <c r="F30" s="72" t="e">
        <f>'隅部分（1）'!N45</f>
        <v>#N/A</v>
      </c>
      <c r="G30" s="72" t="e">
        <f>'隅部分（1）'!O45</f>
        <v>#N/A</v>
      </c>
      <c r="H30" s="72" t="e">
        <f>'隅部分（1）'!P45</f>
        <v>#N/A</v>
      </c>
      <c r="I30" s="396" t="e">
        <f>'隅部分（1）'!Q45</f>
        <v>#N/A</v>
      </c>
      <c r="J30" s="222" t="e">
        <f>'隅部分（1）'!S45</f>
        <v>#N/A</v>
      </c>
      <c r="L30" s="221">
        <v>4</v>
      </c>
      <c r="M30" s="169" t="e">
        <f>IF('隅部分 (2)'!C45="","",'隅部分 (2)'!D45)</f>
        <v>#N/A</v>
      </c>
      <c r="N30" s="72" t="e">
        <f>IF('隅部分 (2)'!C45="","",'隅部分 (2)'!E45)</f>
        <v>#N/A</v>
      </c>
      <c r="O30" s="72" t="e">
        <f>'隅部分 (2)'!M45</f>
        <v>#N/A</v>
      </c>
      <c r="P30" s="338" t="e">
        <f>'隅部分 (2)'!N45</f>
        <v>#N/A</v>
      </c>
      <c r="Q30" s="72" t="e">
        <f>'隅部分 (2)'!O45</f>
        <v>#N/A</v>
      </c>
      <c r="R30" s="72" t="e">
        <f>'隅部分 (2)'!P45</f>
        <v>#N/A</v>
      </c>
      <c r="S30" s="396" t="e">
        <f>'隅部分 (2)'!Q45</f>
        <v>#N/A</v>
      </c>
      <c r="T30" s="222" t="e">
        <f>'隅部分 (2)'!S45</f>
        <v>#N/A</v>
      </c>
      <c r="V30"/>
      <c r="X30" s="360" t="s">
        <v>93</v>
      </c>
      <c r="Y30" s="348"/>
      <c r="Z30" s="182" t="e">
        <f>IF($AA$7="",(MAX(X16,AE22)-MIN(X16,AE22))*10/SQRT(F5^2+F6^2),(MAX(X16,AA19)-MIN(X16,AA19))*10/SQRT((F5/2)^2+(F6/2)^2))</f>
        <v>#N/A</v>
      </c>
      <c r="AA30" s="390" t="s">
        <v>74</v>
      </c>
      <c r="AB30" s="182" t="e">
        <f>(MAX(AE16,AA19)-MIN(AE16,AA19))*10/SQRT((F5/2)^2+(F6/2)^2)</f>
        <v>#N/A</v>
      </c>
      <c r="AC30" s="106" t="s">
        <v>74</v>
      </c>
      <c r="AD30" s="349"/>
      <c r="AE30" s="360" t="s">
        <v>93</v>
      </c>
      <c r="BJ30" s="57" t="s">
        <v>90</v>
      </c>
    </row>
    <row r="31" spans="2:66" s="57" customFormat="1" ht="9.75" customHeight="1" thickBot="1" x14ac:dyDescent="0.25">
      <c r="B31" s="221">
        <v>4.25</v>
      </c>
      <c r="C31" s="169" t="e">
        <f>IF('隅部分（1）'!C46="","",'隅部分（1）'!D46)</f>
        <v>#N/A</v>
      </c>
      <c r="D31" s="72" t="e">
        <f>IF('隅部分（1）'!C46="","",'隅部分（1）'!E46)</f>
        <v>#N/A</v>
      </c>
      <c r="E31" s="72" t="e">
        <f>'隅部分（1）'!M46</f>
        <v>#N/A</v>
      </c>
      <c r="F31" s="72" t="e">
        <f>'隅部分（1）'!N46</f>
        <v>#N/A</v>
      </c>
      <c r="G31" s="72" t="e">
        <f>'隅部分（1）'!O46</f>
        <v>#N/A</v>
      </c>
      <c r="H31" s="72" t="e">
        <f>'隅部分（1）'!P46</f>
        <v>#N/A</v>
      </c>
      <c r="I31" s="396" t="e">
        <f>'隅部分（1）'!Q46</f>
        <v>#N/A</v>
      </c>
      <c r="J31" s="222" t="e">
        <f>'隅部分（1）'!S46</f>
        <v>#N/A</v>
      </c>
      <c r="L31" s="221">
        <v>4.25</v>
      </c>
      <c r="M31" s="169" t="e">
        <f>IF('隅部分 (2)'!C46="","",'隅部分 (2)'!D46)</f>
        <v>#N/A</v>
      </c>
      <c r="N31" s="72" t="e">
        <f>IF('隅部分 (2)'!C46="","",'隅部分 (2)'!E46)</f>
        <v>#N/A</v>
      </c>
      <c r="O31" s="72" t="e">
        <f>'隅部分 (2)'!M46</f>
        <v>#N/A</v>
      </c>
      <c r="P31" s="338" t="e">
        <f>'隅部分 (2)'!N46</f>
        <v>#N/A</v>
      </c>
      <c r="Q31" s="72" t="e">
        <f>'隅部分 (2)'!O46</f>
        <v>#N/A</v>
      </c>
      <c r="R31" s="72" t="e">
        <f>'隅部分 (2)'!P46</f>
        <v>#N/A</v>
      </c>
      <c r="S31" s="396" t="e">
        <f>'隅部分 (2)'!Q46</f>
        <v>#N/A</v>
      </c>
      <c r="T31" s="222" t="e">
        <f>'隅部分 (2)'!S46</f>
        <v>#N/A</v>
      </c>
      <c r="V31"/>
      <c r="W31" s="181" t="e">
        <f>(LARGE($BH$15:$BH$16,1)-MIN($BH$15:$BH$16))/IF($F$5&lt;3,3,$F$5)*10</f>
        <v>#N/A</v>
      </c>
      <c r="X31" s="104" t="s">
        <v>74</v>
      </c>
      <c r="Y31" s="348"/>
      <c r="Z31" s="84"/>
      <c r="AA31" s="91" t="s">
        <v>46</v>
      </c>
      <c r="AB31" s="391" t="str">
        <f>IF($AA$7=0,"",$AA$7)</f>
        <v/>
      </c>
      <c r="AC31" s="93"/>
      <c r="AD31" s="349"/>
      <c r="AE31" s="185" t="e">
        <f>(LARGE(BI15:BI16,1)-MIN(BI15:BI16))/IF($F$5&lt;3,3,$F$5)*10</f>
        <v>#N/A</v>
      </c>
      <c r="AF31" s="106" t="s">
        <v>74</v>
      </c>
      <c r="BJ31" s="98" t="e">
        <f>IF(MIN($BH$15:$BI$15)=$BH$15,0,$BH$15)</f>
        <v>#N/A</v>
      </c>
      <c r="BK31" s="99"/>
      <c r="BL31" s="109" t="e">
        <f>IF(MIN($BH$15:$BI$15)=$BH$15,$BH$15,$BI$15)</f>
        <v>#N/A</v>
      </c>
      <c r="BM31" s="99"/>
      <c r="BN31" s="98" t="e">
        <f>IF(MIN($BH$15:$BI$15)=$BI$15,0,$BI$15)</f>
        <v>#N/A</v>
      </c>
    </row>
    <row r="32" spans="2:66" s="57" customFormat="1" ht="9.75" customHeight="1" x14ac:dyDescent="0.2">
      <c r="B32" s="221">
        <v>4.5</v>
      </c>
      <c r="C32" s="169" t="e">
        <f>IF('隅部分（1）'!C47="","",'隅部分（1）'!D47)</f>
        <v>#N/A</v>
      </c>
      <c r="D32" s="72" t="e">
        <f>IF('隅部分（1）'!C47="","",'隅部分（1）'!E47)</f>
        <v>#N/A</v>
      </c>
      <c r="E32" s="72" t="e">
        <f>'隅部分（1）'!M47</f>
        <v>#N/A</v>
      </c>
      <c r="F32" s="72" t="e">
        <f>'隅部分（1）'!N47</f>
        <v>#N/A</v>
      </c>
      <c r="G32" s="72" t="e">
        <f>'隅部分（1）'!O47</f>
        <v>#N/A</v>
      </c>
      <c r="H32" s="72" t="e">
        <f>'隅部分（1）'!P47</f>
        <v>#N/A</v>
      </c>
      <c r="I32" s="396" t="e">
        <f>'隅部分（1）'!Q47</f>
        <v>#N/A</v>
      </c>
      <c r="J32" s="222" t="e">
        <f>'隅部分（1）'!S47</f>
        <v>#N/A</v>
      </c>
      <c r="L32" s="221">
        <v>4.5</v>
      </c>
      <c r="M32" s="169" t="e">
        <f>IF('隅部分 (2)'!C47="","",'隅部分 (2)'!D47)</f>
        <v>#N/A</v>
      </c>
      <c r="N32" s="72" t="e">
        <f>IF('隅部分 (2)'!C47="","",'隅部分 (2)'!E47)</f>
        <v>#N/A</v>
      </c>
      <c r="O32" s="72" t="e">
        <f>'隅部分 (2)'!M47</f>
        <v>#N/A</v>
      </c>
      <c r="P32" s="338" t="e">
        <f>'隅部分 (2)'!N47</f>
        <v>#N/A</v>
      </c>
      <c r="Q32" s="72" t="e">
        <f>'隅部分 (2)'!O47</f>
        <v>#N/A</v>
      </c>
      <c r="R32" s="72" t="e">
        <f>'隅部分 (2)'!P47</f>
        <v>#N/A</v>
      </c>
      <c r="S32" s="396" t="e">
        <f>'隅部分 (2)'!Q47</f>
        <v>#N/A</v>
      </c>
      <c r="T32" s="222" t="e">
        <f>'隅部分 (2)'!S47</f>
        <v>#N/A</v>
      </c>
      <c r="V32"/>
      <c r="W32" s="343" t="e">
        <f>IF($W$31&lt;=3,"OK","NG")</f>
        <v>#N/A</v>
      </c>
      <c r="X32" s="360" t="s">
        <v>94</v>
      </c>
      <c r="Y32" s="350"/>
      <c r="Z32" s="182" t="e">
        <f>IF($AB$31="",(MAX(X22,AE16)-MIN(X22,AE16))*10/SQRT(F5^2+F6^2),(MAX(X22,AA19)-MIN(X22,AA19))*10/SQRT((F5/2)^2+(F6/2)^2))</f>
        <v>#N/A</v>
      </c>
      <c r="AA32" s="106" t="s">
        <v>74</v>
      </c>
      <c r="AB32" s="182" t="e">
        <f>(MAX(AE22,AA19)-MIN(AE22,AA19))*10/SQRT((F5/2)^2+(F6/2)^2)</f>
        <v>#N/A</v>
      </c>
      <c r="AC32" s="106" t="s">
        <v>74</v>
      </c>
      <c r="AD32" s="349"/>
      <c r="AE32" s="360" t="s">
        <v>94</v>
      </c>
      <c r="AF32" s="343" t="e">
        <f>IF(AE31&lt;=3,"OK","NG")</f>
        <v>#N/A</v>
      </c>
      <c r="BK32" s="100"/>
      <c r="BL32" s="94"/>
      <c r="BM32" s="101"/>
    </row>
    <row r="33" spans="2:66" s="57" customFormat="1" ht="9.75" customHeight="1" thickBot="1" x14ac:dyDescent="0.25">
      <c r="B33" s="221">
        <v>4.75</v>
      </c>
      <c r="C33" s="169" t="e">
        <f>IF('隅部分（1）'!C48="","",'隅部分（1）'!D48)</f>
        <v>#N/A</v>
      </c>
      <c r="D33" s="72" t="e">
        <f>IF('隅部分（1）'!C48="","",'隅部分（1）'!E48)</f>
        <v>#N/A</v>
      </c>
      <c r="E33" s="72" t="e">
        <f>'隅部分（1）'!M48</f>
        <v>#N/A</v>
      </c>
      <c r="F33" s="72" t="e">
        <f>'隅部分（1）'!N48</f>
        <v>#N/A</v>
      </c>
      <c r="G33" s="72" t="e">
        <f>'隅部分（1）'!O48</f>
        <v>#N/A</v>
      </c>
      <c r="H33" s="72" t="e">
        <f>'隅部分（1）'!P48</f>
        <v>#N/A</v>
      </c>
      <c r="I33" s="396" t="e">
        <f>'隅部分（1）'!Q48</f>
        <v>#N/A</v>
      </c>
      <c r="J33" s="222" t="e">
        <f>'隅部分（1）'!S48</f>
        <v>#N/A</v>
      </c>
      <c r="L33" s="221">
        <v>4.75</v>
      </c>
      <c r="M33" s="169" t="e">
        <f>IF('隅部分 (2)'!C48="","",'隅部分 (2)'!D48)</f>
        <v>#N/A</v>
      </c>
      <c r="N33" s="72" t="e">
        <f>IF('隅部分 (2)'!C48="","",'隅部分 (2)'!E48)</f>
        <v>#N/A</v>
      </c>
      <c r="O33" s="72" t="e">
        <f>'隅部分 (2)'!M48</f>
        <v>#N/A</v>
      </c>
      <c r="P33" s="338" t="e">
        <f>'隅部分 (2)'!N48</f>
        <v>#N/A</v>
      </c>
      <c r="Q33" s="72" t="e">
        <f>'隅部分 (2)'!O48</f>
        <v>#N/A</v>
      </c>
      <c r="R33" s="72" t="e">
        <f>'隅部分 (2)'!P48</f>
        <v>#N/A</v>
      </c>
      <c r="S33" s="396" t="e">
        <f>'隅部分 (2)'!Q48</f>
        <v>#N/A</v>
      </c>
      <c r="T33" s="222" t="e">
        <f>'隅部分 (2)'!S48</f>
        <v>#N/A</v>
      </c>
      <c r="V33"/>
      <c r="X33" s="84"/>
      <c r="Y33" s="351"/>
      <c r="Z33" s="352" t="e">
        <f>IF(Z32&lt;=3,"OK","NG")</f>
        <v>#N/A</v>
      </c>
      <c r="AA33" s="353"/>
      <c r="AB33" s="352" t="e">
        <f>IF(AB32&lt;=3,"OK","NG")</f>
        <v>#N/A</v>
      </c>
      <c r="AC33" s="353"/>
      <c r="AD33" s="354"/>
      <c r="AE33" s="84"/>
      <c r="BK33" s="95"/>
      <c r="BM33" s="96"/>
    </row>
    <row r="34" spans="2:66" s="57" customFormat="1" ht="9.75" customHeight="1" thickTop="1" thickBot="1" x14ac:dyDescent="0.25">
      <c r="B34" s="233">
        <v>5</v>
      </c>
      <c r="C34" s="234" t="e">
        <f>IF('隅部分（1）'!C49="","",'隅部分（1）'!D49)</f>
        <v>#N/A</v>
      </c>
      <c r="D34" s="235" t="e">
        <f>IF('隅部分（1）'!C49="","",'隅部分（1）'!E49)</f>
        <v>#N/A</v>
      </c>
      <c r="E34" s="235" t="e">
        <f>'隅部分（1）'!M49</f>
        <v>#N/A</v>
      </c>
      <c r="F34" s="235" t="e">
        <f>'隅部分（1）'!N49</f>
        <v>#N/A</v>
      </c>
      <c r="G34" s="235" t="e">
        <f>'隅部分（1）'!O49</f>
        <v>#N/A</v>
      </c>
      <c r="H34" s="235" t="e">
        <f>'隅部分（1）'!P49</f>
        <v>#N/A</v>
      </c>
      <c r="I34" s="397" t="e">
        <f>'隅部分（1）'!Q49</f>
        <v>#N/A</v>
      </c>
      <c r="J34" s="237" t="e">
        <f>'隅部分（1）'!S49</f>
        <v>#N/A</v>
      </c>
      <c r="L34" s="233">
        <v>5</v>
      </c>
      <c r="M34" s="234" t="e">
        <f>IF('隅部分 (2)'!C49="","",'隅部分 (2)'!D49)</f>
        <v>#N/A</v>
      </c>
      <c r="N34" s="235" t="e">
        <f>IF('隅部分 (2)'!C49="","",'隅部分 (2)'!E49)</f>
        <v>#N/A</v>
      </c>
      <c r="O34" s="235" t="e">
        <f>'隅部分 (2)'!M49</f>
        <v>#N/A</v>
      </c>
      <c r="P34" s="339" t="e">
        <f>'隅部分 (2)'!N49</f>
        <v>#N/A</v>
      </c>
      <c r="Q34" s="235" t="e">
        <f>'隅部分 (2)'!O49</f>
        <v>#N/A</v>
      </c>
      <c r="R34" s="235" t="e">
        <f>'隅部分 (2)'!P49</f>
        <v>#N/A</v>
      </c>
      <c r="S34" s="397" t="e">
        <f>'隅部分 (2)'!Q49</f>
        <v>#N/A</v>
      </c>
      <c r="T34" s="237" t="e">
        <f>'隅部分 (2)'!S49</f>
        <v>#N/A</v>
      </c>
      <c r="V34"/>
      <c r="X34" s="115" t="s">
        <v>46</v>
      </c>
      <c r="Y34" s="116">
        <f>$X$9</f>
        <v>0</v>
      </c>
      <c r="Z34" s="359" t="s">
        <v>87</v>
      </c>
      <c r="AA34" s="183" t="e">
        <f>(LARGE($BH$16:$BI$16,1)-MIN($BH$16:$BI$16))/IF($F$6&lt;3,3,$F$6)*10</f>
        <v>#N/A</v>
      </c>
      <c r="AB34" s="108" t="s">
        <v>74</v>
      </c>
      <c r="AC34" s="360" t="s">
        <v>95</v>
      </c>
      <c r="AD34" s="115" t="s">
        <v>46</v>
      </c>
      <c r="AE34" s="116">
        <f>$AD$9</f>
        <v>0</v>
      </c>
      <c r="BK34" s="102"/>
      <c r="BL34" s="97"/>
      <c r="BM34" s="103"/>
    </row>
    <row r="35" spans="2:66" s="57" customFormat="1" ht="10.5" customHeight="1" x14ac:dyDescent="0.2">
      <c r="B35" s="223"/>
      <c r="C35" s="224"/>
      <c r="D35" s="224"/>
      <c r="E35" s="224"/>
      <c r="F35" s="224"/>
      <c r="G35" s="224"/>
      <c r="H35" s="224"/>
      <c r="I35" s="225" t="s">
        <v>83</v>
      </c>
      <c r="J35" s="85" t="e">
        <f>'隅部分（1）'!$S$70</f>
        <v>#N/A</v>
      </c>
      <c r="L35" s="223"/>
      <c r="M35" s="224"/>
      <c r="N35" s="224"/>
      <c r="O35" s="224"/>
      <c r="P35" s="224"/>
      <c r="Q35" s="224"/>
      <c r="R35" s="224"/>
      <c r="S35" s="225" t="s">
        <v>83</v>
      </c>
      <c r="T35" s="85" t="e">
        <f>'隅部分 (2)'!$S$70</f>
        <v>#N/A</v>
      </c>
      <c r="V35"/>
      <c r="AA35" s="343" t="e">
        <f>IF(AA34&lt;=3,"OK","NG")</f>
        <v>#N/A</v>
      </c>
      <c r="BJ35" s="98" t="e">
        <f>IF(MIN($BH$16:$BI$16)=$BH$16,0,$BH$16)</f>
        <v>#N/A</v>
      </c>
      <c r="BK35" s="99"/>
      <c r="BL35" s="112" t="e">
        <f>IF(MIN($BH$16:$BI$16)=$BH$16,$BH$16,$BI$16)</f>
        <v>#N/A</v>
      </c>
      <c r="BM35" s="99"/>
      <c r="BN35" s="98" t="e">
        <f>IF(MIN($BH$16:$BI$16)=$BH$16,$BI$16,0)</f>
        <v>#N/A</v>
      </c>
    </row>
    <row r="36" spans="2:66" s="57" customFormat="1" ht="8.4" x14ac:dyDescent="0.2"/>
    <row r="37" spans="2:66" s="57" customFormat="1" ht="8.4" x14ac:dyDescent="0.2">
      <c r="B37" s="214" t="s">
        <v>84</v>
      </c>
      <c r="C37" s="77">
        <f>X9</f>
        <v>0</v>
      </c>
      <c r="D37" s="78"/>
      <c r="E37" s="78"/>
      <c r="F37" s="78"/>
      <c r="G37" s="78"/>
      <c r="H37" s="78"/>
      <c r="I37" s="78"/>
      <c r="J37" s="78"/>
      <c r="L37" s="214" t="s">
        <v>84</v>
      </c>
      <c r="M37" s="77">
        <f>AD9</f>
        <v>0</v>
      </c>
      <c r="N37" s="78"/>
      <c r="O37" s="78"/>
      <c r="P37" s="78"/>
      <c r="Q37" s="78"/>
      <c r="R37" s="78"/>
      <c r="S37" s="78"/>
      <c r="T37" s="78"/>
      <c r="V37" s="214" t="s">
        <v>84</v>
      </c>
      <c r="W37" s="77" t="str">
        <f>AA7</f>
        <v/>
      </c>
      <c r="AF37" s="84"/>
      <c r="AG37" s="93"/>
      <c r="AH37" s="84"/>
    </row>
    <row r="38" spans="2:66" s="57" customFormat="1" ht="55.5" customHeight="1" x14ac:dyDescent="0.2">
      <c r="B38" s="215" t="s">
        <v>77</v>
      </c>
      <c r="C38" s="216" t="s">
        <v>130</v>
      </c>
      <c r="D38" s="217" t="s">
        <v>3</v>
      </c>
      <c r="E38" s="217" t="s">
        <v>60</v>
      </c>
      <c r="F38" s="217" t="s">
        <v>5</v>
      </c>
      <c r="G38" s="217" t="s">
        <v>144</v>
      </c>
      <c r="H38" s="217" t="s">
        <v>146</v>
      </c>
      <c r="I38" s="217" t="s">
        <v>1</v>
      </c>
      <c r="J38" s="218" t="s">
        <v>76</v>
      </c>
      <c r="K38" s="167"/>
      <c r="L38" s="215" t="s">
        <v>77</v>
      </c>
      <c r="M38" s="216" t="s">
        <v>130</v>
      </c>
      <c r="N38" s="217" t="s">
        <v>3</v>
      </c>
      <c r="O38" s="217" t="s">
        <v>60</v>
      </c>
      <c r="P38" s="217" t="s">
        <v>5</v>
      </c>
      <c r="Q38" s="217" t="s">
        <v>144</v>
      </c>
      <c r="R38" s="217" t="s">
        <v>146</v>
      </c>
      <c r="S38" s="217" t="s">
        <v>1</v>
      </c>
      <c r="T38" s="218" t="s">
        <v>76</v>
      </c>
      <c r="U38" s="167"/>
      <c r="V38" s="215" t="s">
        <v>77</v>
      </c>
      <c r="W38" s="216" t="s">
        <v>130</v>
      </c>
      <c r="X38" s="217" t="s">
        <v>3</v>
      </c>
      <c r="Y38" s="217" t="s">
        <v>60</v>
      </c>
      <c r="Z38" s="217" t="s">
        <v>5</v>
      </c>
      <c r="AA38" s="217" t="s">
        <v>144</v>
      </c>
      <c r="AB38" s="217" t="s">
        <v>146</v>
      </c>
      <c r="AC38" s="217" t="s">
        <v>1</v>
      </c>
      <c r="AD38" s="218" t="s">
        <v>76</v>
      </c>
      <c r="AG38" s="84"/>
      <c r="AH38" s="84"/>
      <c r="AL38" s="453"/>
      <c r="AM38" s="453"/>
      <c r="AN38" s="453"/>
      <c r="AO38" s="453"/>
      <c r="AP38" s="453"/>
      <c r="AQ38" s="453"/>
      <c r="AR38" s="453"/>
      <c r="AS38" s="453"/>
      <c r="AT38" s="453"/>
      <c r="AU38" s="453"/>
      <c r="AV38" s="453"/>
    </row>
    <row r="39" spans="2:66" s="57" customFormat="1" ht="7.5" customHeight="1" x14ac:dyDescent="0.2">
      <c r="B39" s="219" t="s">
        <v>34</v>
      </c>
      <c r="C39" s="168" t="s">
        <v>49</v>
      </c>
      <c r="D39" s="73" t="s">
        <v>50</v>
      </c>
      <c r="E39" s="74" t="s">
        <v>59</v>
      </c>
      <c r="F39" s="74" t="s">
        <v>51</v>
      </c>
      <c r="G39" s="73" t="s">
        <v>162</v>
      </c>
      <c r="H39" s="73" t="s">
        <v>160</v>
      </c>
      <c r="I39" s="75" t="s">
        <v>52</v>
      </c>
      <c r="J39" s="220" t="s">
        <v>54</v>
      </c>
      <c r="L39" s="219" t="s">
        <v>34</v>
      </c>
      <c r="M39" s="168" t="s">
        <v>49</v>
      </c>
      <c r="N39" s="73" t="s">
        <v>50</v>
      </c>
      <c r="O39" s="74" t="s">
        <v>59</v>
      </c>
      <c r="P39" s="74" t="s">
        <v>51</v>
      </c>
      <c r="Q39" s="73" t="s">
        <v>162</v>
      </c>
      <c r="R39" s="73" t="s">
        <v>160</v>
      </c>
      <c r="S39" s="75" t="s">
        <v>52</v>
      </c>
      <c r="T39" s="220" t="s">
        <v>54</v>
      </c>
      <c r="V39" s="219" t="s">
        <v>34</v>
      </c>
      <c r="W39" s="168" t="s">
        <v>49</v>
      </c>
      <c r="X39" s="73" t="s">
        <v>50</v>
      </c>
      <c r="Y39" s="74" t="s">
        <v>59</v>
      </c>
      <c r="Z39" s="74" t="s">
        <v>51</v>
      </c>
      <c r="AA39" s="73" t="s">
        <v>162</v>
      </c>
      <c r="AB39" s="73" t="s">
        <v>160</v>
      </c>
      <c r="AC39" s="75" t="s">
        <v>52</v>
      </c>
      <c r="AD39" s="220" t="s">
        <v>54</v>
      </c>
      <c r="AG39" s="84"/>
      <c r="AH39" s="91"/>
      <c r="AL39" s="453"/>
      <c r="AM39" s="453"/>
      <c r="AN39" s="453"/>
      <c r="AO39" s="453"/>
      <c r="AP39" s="453"/>
      <c r="AQ39" s="453"/>
      <c r="AR39" s="453"/>
      <c r="AS39" s="453"/>
      <c r="AT39" s="453"/>
      <c r="AU39" s="453"/>
      <c r="AV39" s="453"/>
    </row>
    <row r="40" spans="2:66" s="57" customFormat="1" ht="9" customHeight="1" x14ac:dyDescent="0.2">
      <c r="B40" s="226" t="s">
        <v>82</v>
      </c>
      <c r="C40" s="170" t="s">
        <v>78</v>
      </c>
      <c r="D40" s="114" t="s">
        <v>79</v>
      </c>
      <c r="E40" s="113"/>
      <c r="F40" s="114" t="s">
        <v>80</v>
      </c>
      <c r="G40" s="114" t="s">
        <v>163</v>
      </c>
      <c r="H40" s="114" t="s">
        <v>163</v>
      </c>
      <c r="I40" s="113"/>
      <c r="J40" s="227" t="s">
        <v>81</v>
      </c>
      <c r="K40" s="78"/>
      <c r="L40" s="226" t="s">
        <v>82</v>
      </c>
      <c r="M40" s="170" t="s">
        <v>78</v>
      </c>
      <c r="N40" s="114" t="s">
        <v>79</v>
      </c>
      <c r="O40" s="113"/>
      <c r="P40" s="114" t="s">
        <v>80</v>
      </c>
      <c r="Q40" s="114" t="s">
        <v>163</v>
      </c>
      <c r="R40" s="114" t="s">
        <v>163</v>
      </c>
      <c r="S40" s="113"/>
      <c r="T40" s="227" t="s">
        <v>81</v>
      </c>
      <c r="U40" s="78"/>
      <c r="V40" s="226" t="s">
        <v>82</v>
      </c>
      <c r="W40" s="170" t="s">
        <v>78</v>
      </c>
      <c r="X40" s="114" t="s">
        <v>79</v>
      </c>
      <c r="Y40" s="113"/>
      <c r="Z40" s="114" t="s">
        <v>80</v>
      </c>
      <c r="AA40" s="114" t="s">
        <v>163</v>
      </c>
      <c r="AB40" s="113" t="s">
        <v>163</v>
      </c>
      <c r="AC40" s="113"/>
      <c r="AD40" s="227" t="s">
        <v>81</v>
      </c>
      <c r="AG40" s="84"/>
      <c r="AH40" s="84"/>
      <c r="AL40" s="453"/>
      <c r="AM40" s="453"/>
      <c r="AN40" s="453"/>
      <c r="AO40" s="453"/>
      <c r="AP40" s="453"/>
      <c r="AQ40" s="453"/>
      <c r="AR40" s="453"/>
      <c r="AS40" s="453"/>
      <c r="AT40" s="453"/>
      <c r="AU40" s="453"/>
      <c r="AV40" s="453"/>
    </row>
    <row r="41" spans="2:66" s="57" customFormat="1" ht="9" customHeight="1" x14ac:dyDescent="0.2">
      <c r="B41" s="228">
        <v>0.25</v>
      </c>
      <c r="C41" s="229" t="e">
        <f>IF('隅部分 (4)'!C30="","",'隅部分 (4)'!D30)</f>
        <v>#N/A</v>
      </c>
      <c r="D41" s="230" t="e">
        <f>IF('隅部分 (4)'!C30="","",'隅部分 (4)'!E30)</f>
        <v>#N/A</v>
      </c>
      <c r="E41" s="230" t="e">
        <f>'隅部分 (4)'!M30</f>
        <v>#N/A</v>
      </c>
      <c r="F41" s="230" t="e">
        <f>'隅部分 (4)'!N30</f>
        <v>#N/A</v>
      </c>
      <c r="G41" s="230" t="e">
        <f>'隅部分 (4)'!O30</f>
        <v>#N/A</v>
      </c>
      <c r="H41" s="230" t="e">
        <f>'隅部分 (4)'!P30</f>
        <v>#N/A</v>
      </c>
      <c r="I41" s="400" t="e">
        <f>'隅部分 (4)'!Q30</f>
        <v>#N/A</v>
      </c>
      <c r="J41" s="232" t="e">
        <f>'隅部分 (4)'!S30</f>
        <v>#N/A</v>
      </c>
      <c r="L41" s="228">
        <v>0.25</v>
      </c>
      <c r="M41" s="229" t="e">
        <f>IF('隅部分 (3)'!C30="","",'隅部分 (3)'!D30)</f>
        <v>#N/A</v>
      </c>
      <c r="N41" s="230" t="e">
        <f>IF('隅部分 (3)'!C30="","",'隅部分 (3)'!E30)</f>
        <v>#N/A</v>
      </c>
      <c r="O41" s="230" t="e">
        <f>'隅部分 (3)'!M30</f>
        <v>#N/A</v>
      </c>
      <c r="P41" s="230" t="e">
        <f>'隅部分 (3)'!N30</f>
        <v>#N/A</v>
      </c>
      <c r="Q41" s="230" t="e">
        <f>'隅部分 (3)'!O30</f>
        <v>#N/A</v>
      </c>
      <c r="R41" s="230" t="e">
        <f>'隅部分 (3)'!P30</f>
        <v>#N/A</v>
      </c>
      <c r="S41" s="231" t="e">
        <f>'隅部分 (3)'!Q30</f>
        <v>#N/A</v>
      </c>
      <c r="T41" s="232" t="e">
        <f>'隅部分 (3)'!S30</f>
        <v>#N/A</v>
      </c>
      <c r="V41" s="228">
        <v>0.25</v>
      </c>
      <c r="W41" s="229" t="str">
        <f>IF('中央部分 (5)'!C30="","",'中央部分 (5)'!D30)</f>
        <v/>
      </c>
      <c r="X41" s="230" t="str">
        <f>IF('中央部分 (5)'!C30="","",'中央部分 (5)'!E30)</f>
        <v/>
      </c>
      <c r="Y41" s="230" t="str">
        <f>'中央部分 (5)'!M30</f>
        <v/>
      </c>
      <c r="Z41" s="230" t="str">
        <f>'中央部分 (5)'!N30</f>
        <v/>
      </c>
      <c r="AA41" s="230" t="str">
        <f>'中央部分 (5)'!O30</f>
        <v/>
      </c>
      <c r="AB41" s="230" t="str">
        <f>'中央部分 (5)'!P30</f>
        <v/>
      </c>
      <c r="AC41" s="231" t="str">
        <f>'中央部分 (5)'!Q30</f>
        <v/>
      </c>
      <c r="AD41" s="232" t="str">
        <f>'中央部分 (5)'!S30</f>
        <v/>
      </c>
      <c r="AL41" s="453"/>
      <c r="AM41" s="453"/>
      <c r="AN41" s="453"/>
      <c r="AO41" s="453"/>
      <c r="AP41" s="453"/>
      <c r="AQ41" s="453"/>
      <c r="AR41" s="453"/>
      <c r="AS41" s="453"/>
      <c r="AT41" s="453"/>
      <c r="AU41" s="453"/>
      <c r="AV41" s="453"/>
    </row>
    <row r="42" spans="2:66" s="57" customFormat="1" ht="9" customHeight="1" x14ac:dyDescent="0.2">
      <c r="B42" s="221">
        <v>0.5</v>
      </c>
      <c r="C42" s="169" t="e">
        <f>IF('隅部分 (4)'!C31="","",'隅部分 (4)'!D31)</f>
        <v>#N/A</v>
      </c>
      <c r="D42" s="72" t="e">
        <f>IF('隅部分 (4)'!C31="","",'隅部分 (4)'!E31)</f>
        <v>#N/A</v>
      </c>
      <c r="E42" s="72" t="e">
        <f>'隅部分 (4)'!M31</f>
        <v>#N/A</v>
      </c>
      <c r="F42" s="72" t="e">
        <f>'隅部分 (4)'!N31</f>
        <v>#N/A</v>
      </c>
      <c r="G42" s="72" t="e">
        <f>'隅部分 (4)'!O31</f>
        <v>#N/A</v>
      </c>
      <c r="H42" s="72" t="e">
        <f>'隅部分 (4)'!P31</f>
        <v>#N/A</v>
      </c>
      <c r="I42" s="401" t="e">
        <f>'隅部分 (4)'!Q31</f>
        <v>#N/A</v>
      </c>
      <c r="J42" s="222" t="e">
        <f>'隅部分 (4)'!S31</f>
        <v>#N/A</v>
      </c>
      <c r="L42" s="221">
        <v>0.5</v>
      </c>
      <c r="M42" s="169" t="e">
        <f>IF('隅部分 (3)'!C31="","",'隅部分 (3)'!D31)</f>
        <v>#N/A</v>
      </c>
      <c r="N42" s="72" t="e">
        <f>IF('隅部分 (3)'!C31="","",'隅部分 (3)'!E31)</f>
        <v>#N/A</v>
      </c>
      <c r="O42" s="72" t="e">
        <f>'隅部分 (3)'!M31</f>
        <v>#N/A</v>
      </c>
      <c r="P42" s="72" t="e">
        <f>'隅部分 (3)'!N31</f>
        <v>#N/A</v>
      </c>
      <c r="Q42" s="72" t="e">
        <f>'隅部分 (3)'!O31</f>
        <v>#N/A</v>
      </c>
      <c r="R42" s="72" t="e">
        <f>'隅部分 (3)'!P31</f>
        <v>#N/A</v>
      </c>
      <c r="S42" s="76" t="e">
        <f>'隅部分 (3)'!Q31</f>
        <v>#N/A</v>
      </c>
      <c r="T42" s="222" t="e">
        <f>'隅部分 (3)'!S31</f>
        <v>#N/A</v>
      </c>
      <c r="V42" s="221">
        <v>0.5</v>
      </c>
      <c r="W42" s="169" t="str">
        <f>IF('中央部分 (5)'!C31="","",'中央部分 (5)'!D31)</f>
        <v/>
      </c>
      <c r="X42" s="72" t="str">
        <f>IF('中央部分 (5)'!C31="","",'中央部分 (5)'!E31)</f>
        <v/>
      </c>
      <c r="Y42" s="72" t="str">
        <f>'中央部分 (5)'!M31</f>
        <v/>
      </c>
      <c r="Z42" s="72" t="str">
        <f>'中央部分 (5)'!N31</f>
        <v/>
      </c>
      <c r="AA42" s="72" t="str">
        <f>'中央部分 (5)'!O31</f>
        <v/>
      </c>
      <c r="AB42" s="72" t="str">
        <f>'中央部分 (5)'!P31</f>
        <v/>
      </c>
      <c r="AC42" s="76" t="str">
        <f>'中央部分 (5)'!Q31</f>
        <v/>
      </c>
      <c r="AD42" s="222" t="str">
        <f>'中央部分 (5)'!S31</f>
        <v/>
      </c>
      <c r="AG42" s="84"/>
      <c r="AH42" s="84"/>
      <c r="AL42" s="453"/>
      <c r="AM42" s="453"/>
      <c r="AN42" s="453"/>
      <c r="AO42" s="453"/>
      <c r="AP42" s="453"/>
      <c r="AQ42" s="453"/>
      <c r="AR42" s="453"/>
      <c r="AS42" s="453"/>
      <c r="AT42" s="453"/>
      <c r="AU42" s="453"/>
      <c r="AV42" s="453"/>
    </row>
    <row r="43" spans="2:66" s="57" customFormat="1" ht="9" customHeight="1" x14ac:dyDescent="0.2">
      <c r="B43" s="221">
        <v>0.75</v>
      </c>
      <c r="C43" s="169" t="e">
        <f>IF('隅部分 (4)'!C32="","",'隅部分 (4)'!D32)</f>
        <v>#N/A</v>
      </c>
      <c r="D43" s="72" t="e">
        <f>IF('隅部分 (4)'!C32="","",'隅部分 (4)'!E32)</f>
        <v>#N/A</v>
      </c>
      <c r="E43" s="72" t="e">
        <f>'隅部分 (4)'!M32</f>
        <v>#N/A</v>
      </c>
      <c r="F43" s="72" t="e">
        <f>'隅部分 (4)'!N32</f>
        <v>#N/A</v>
      </c>
      <c r="G43" s="72" t="e">
        <f>'隅部分 (4)'!O32</f>
        <v>#N/A</v>
      </c>
      <c r="H43" s="72" t="e">
        <f>'隅部分 (4)'!P32</f>
        <v>#N/A</v>
      </c>
      <c r="I43" s="401" t="e">
        <f>'隅部分 (4)'!Q32</f>
        <v>#N/A</v>
      </c>
      <c r="J43" s="222" t="e">
        <f>'隅部分 (4)'!S32</f>
        <v>#N/A</v>
      </c>
      <c r="L43" s="221">
        <v>0.75</v>
      </c>
      <c r="M43" s="169" t="e">
        <f>IF('隅部分 (3)'!C32="","",'隅部分 (3)'!D32)</f>
        <v>#N/A</v>
      </c>
      <c r="N43" s="72" t="e">
        <f>IF('隅部分 (3)'!C32="","",'隅部分 (3)'!E32)</f>
        <v>#N/A</v>
      </c>
      <c r="O43" s="72" t="e">
        <f>'隅部分 (3)'!M32</f>
        <v>#N/A</v>
      </c>
      <c r="P43" s="72" t="e">
        <f>'隅部分 (3)'!N32</f>
        <v>#N/A</v>
      </c>
      <c r="Q43" s="72" t="e">
        <f>'隅部分 (3)'!O32</f>
        <v>#N/A</v>
      </c>
      <c r="R43" s="72" t="e">
        <f>'隅部分 (3)'!P32</f>
        <v>#N/A</v>
      </c>
      <c r="S43" s="76" t="e">
        <f>'隅部分 (3)'!Q32</f>
        <v>#N/A</v>
      </c>
      <c r="T43" s="222" t="e">
        <f>'隅部分 (3)'!S32</f>
        <v>#N/A</v>
      </c>
      <c r="V43" s="221">
        <v>0.75</v>
      </c>
      <c r="W43" s="169" t="str">
        <f>IF('中央部分 (5)'!C32="","",'中央部分 (5)'!D32)</f>
        <v/>
      </c>
      <c r="X43" s="72" t="str">
        <f>IF('中央部分 (5)'!C32="","",'中央部分 (5)'!E32)</f>
        <v/>
      </c>
      <c r="Y43" s="72" t="str">
        <f>'中央部分 (5)'!M32</f>
        <v/>
      </c>
      <c r="Z43" s="72" t="str">
        <f>'中央部分 (5)'!N32</f>
        <v/>
      </c>
      <c r="AA43" s="72" t="str">
        <f>'中央部分 (5)'!O32</f>
        <v/>
      </c>
      <c r="AB43" s="72" t="str">
        <f>'中央部分 (5)'!P32</f>
        <v/>
      </c>
      <c r="AC43" s="76" t="str">
        <f>'中央部分 (5)'!Q32</f>
        <v/>
      </c>
      <c r="AD43" s="222" t="str">
        <f>'中央部分 (5)'!S32</f>
        <v/>
      </c>
      <c r="AG43" s="84"/>
      <c r="AH43" s="84"/>
      <c r="AL43" s="453"/>
      <c r="AM43" s="453"/>
      <c r="AN43" s="453"/>
      <c r="AO43" s="453"/>
      <c r="AP43" s="453"/>
      <c r="AQ43" s="453"/>
      <c r="AR43" s="453"/>
      <c r="AS43" s="453"/>
      <c r="AT43" s="453"/>
      <c r="AU43" s="453"/>
      <c r="AV43" s="453"/>
    </row>
    <row r="44" spans="2:66" s="57" customFormat="1" ht="9" customHeight="1" x14ac:dyDescent="0.2">
      <c r="B44" s="221">
        <v>1</v>
      </c>
      <c r="C44" s="169" t="e">
        <f>IF('隅部分 (4)'!C33="","",'隅部分 (4)'!D33)</f>
        <v>#N/A</v>
      </c>
      <c r="D44" s="72" t="e">
        <f>IF('隅部分 (4)'!C33="","",'隅部分 (4)'!E33)</f>
        <v>#N/A</v>
      </c>
      <c r="E44" s="72" t="e">
        <f>'隅部分 (4)'!M33</f>
        <v>#N/A</v>
      </c>
      <c r="F44" s="72" t="e">
        <f>'隅部分 (4)'!N33</f>
        <v>#N/A</v>
      </c>
      <c r="G44" s="72" t="e">
        <f>'隅部分 (4)'!O33</f>
        <v>#N/A</v>
      </c>
      <c r="H44" s="72" t="e">
        <f>'隅部分 (4)'!P33</f>
        <v>#N/A</v>
      </c>
      <c r="I44" s="401" t="e">
        <f>'隅部分 (4)'!Q33</f>
        <v>#N/A</v>
      </c>
      <c r="J44" s="222" t="e">
        <f>'隅部分 (4)'!S33</f>
        <v>#N/A</v>
      </c>
      <c r="L44" s="221">
        <v>1</v>
      </c>
      <c r="M44" s="169" t="e">
        <f>IF('隅部分 (3)'!C33="","",'隅部分 (3)'!D33)</f>
        <v>#N/A</v>
      </c>
      <c r="N44" s="72" t="e">
        <f>IF('隅部分 (3)'!C33="","",'隅部分 (3)'!E33)</f>
        <v>#N/A</v>
      </c>
      <c r="O44" s="72" t="e">
        <f>'隅部分 (3)'!M33</f>
        <v>#N/A</v>
      </c>
      <c r="P44" s="72" t="e">
        <f>'隅部分 (3)'!N33</f>
        <v>#N/A</v>
      </c>
      <c r="Q44" s="72" t="e">
        <f>'隅部分 (3)'!O33</f>
        <v>#N/A</v>
      </c>
      <c r="R44" s="72" t="e">
        <f>'隅部分 (3)'!P33</f>
        <v>#N/A</v>
      </c>
      <c r="S44" s="76" t="e">
        <f>'隅部分 (3)'!Q33</f>
        <v>#N/A</v>
      </c>
      <c r="T44" s="222" t="e">
        <f>'隅部分 (3)'!S33</f>
        <v>#N/A</v>
      </c>
      <c r="V44" s="221">
        <v>1</v>
      </c>
      <c r="W44" s="169" t="str">
        <f>IF('中央部分 (5)'!C33="","",'中央部分 (5)'!D33)</f>
        <v/>
      </c>
      <c r="X44" s="72" t="str">
        <f>IF('中央部分 (5)'!C33="","",'中央部分 (5)'!E33)</f>
        <v/>
      </c>
      <c r="Y44" s="72" t="str">
        <f>'中央部分 (5)'!M33</f>
        <v/>
      </c>
      <c r="Z44" s="72" t="str">
        <f>'中央部分 (5)'!N33</f>
        <v/>
      </c>
      <c r="AA44" s="72" t="str">
        <f>'中央部分 (5)'!O33</f>
        <v/>
      </c>
      <c r="AB44" s="72" t="str">
        <f>'中央部分 (5)'!P33</f>
        <v/>
      </c>
      <c r="AC44" s="76" t="str">
        <f>'中央部分 (5)'!Q33</f>
        <v/>
      </c>
      <c r="AD44" s="222" t="str">
        <f>'中央部分 (5)'!S33</f>
        <v/>
      </c>
      <c r="AG44" s="93"/>
      <c r="AH44" s="84"/>
      <c r="AL44" s="453"/>
      <c r="AM44" s="453"/>
      <c r="AN44" s="453"/>
      <c r="AO44" s="453"/>
      <c r="AP44" s="453"/>
      <c r="AQ44" s="453"/>
      <c r="AR44" s="453"/>
      <c r="AS44" s="453"/>
      <c r="AT44" s="453"/>
      <c r="AU44" s="453"/>
      <c r="AV44" s="453"/>
    </row>
    <row r="45" spans="2:66" s="57" customFormat="1" ht="9" customHeight="1" x14ac:dyDescent="0.2">
      <c r="B45" s="221">
        <v>1.25</v>
      </c>
      <c r="C45" s="169" t="e">
        <f>IF('隅部分 (4)'!C34="","",'隅部分 (4)'!D34)</f>
        <v>#N/A</v>
      </c>
      <c r="D45" s="72" t="e">
        <f>IF('隅部分 (4)'!C34="","",'隅部分 (4)'!E34)</f>
        <v>#N/A</v>
      </c>
      <c r="E45" s="72" t="e">
        <f>'隅部分 (4)'!M34</f>
        <v>#N/A</v>
      </c>
      <c r="F45" s="72" t="e">
        <f>'隅部分 (4)'!N34</f>
        <v>#N/A</v>
      </c>
      <c r="G45" s="72" t="e">
        <f>'隅部分 (4)'!O34</f>
        <v>#N/A</v>
      </c>
      <c r="H45" s="72" t="e">
        <f>'隅部分 (4)'!P34</f>
        <v>#N/A</v>
      </c>
      <c r="I45" s="401" t="e">
        <f>'隅部分 (4)'!Q34</f>
        <v>#N/A</v>
      </c>
      <c r="J45" s="222" t="e">
        <f>'隅部分 (4)'!S34</f>
        <v>#N/A</v>
      </c>
      <c r="L45" s="221">
        <v>1.25</v>
      </c>
      <c r="M45" s="169" t="e">
        <f>IF('隅部分 (3)'!C34="","",'隅部分 (3)'!D34)</f>
        <v>#N/A</v>
      </c>
      <c r="N45" s="72" t="e">
        <f>IF('隅部分 (3)'!C34="","",'隅部分 (3)'!E34)</f>
        <v>#N/A</v>
      </c>
      <c r="O45" s="72" t="e">
        <f>'隅部分 (3)'!M34</f>
        <v>#N/A</v>
      </c>
      <c r="P45" s="72" t="e">
        <f>'隅部分 (3)'!N34</f>
        <v>#N/A</v>
      </c>
      <c r="Q45" s="72" t="e">
        <f>'隅部分 (3)'!O34</f>
        <v>#N/A</v>
      </c>
      <c r="R45" s="72" t="e">
        <f>'隅部分 (3)'!P34</f>
        <v>#N/A</v>
      </c>
      <c r="S45" s="76" t="e">
        <f>'隅部分 (3)'!Q34</f>
        <v>#N/A</v>
      </c>
      <c r="T45" s="222" t="e">
        <f>'隅部分 (3)'!S34</f>
        <v>#N/A</v>
      </c>
      <c r="V45" s="221">
        <v>1.25</v>
      </c>
      <c r="W45" s="169" t="str">
        <f>IF('中央部分 (5)'!C34="","",'中央部分 (5)'!D34)</f>
        <v/>
      </c>
      <c r="X45" s="72" t="str">
        <f>IF('中央部分 (5)'!C34="","",'中央部分 (5)'!E34)</f>
        <v/>
      </c>
      <c r="Y45" s="72" t="str">
        <f>'中央部分 (5)'!M34</f>
        <v/>
      </c>
      <c r="Z45" s="72" t="str">
        <f>'中央部分 (5)'!N34</f>
        <v/>
      </c>
      <c r="AA45" s="72" t="str">
        <f>'中央部分 (5)'!O34</f>
        <v/>
      </c>
      <c r="AB45" s="72" t="str">
        <f>'中央部分 (5)'!P34</f>
        <v/>
      </c>
      <c r="AC45" s="76" t="str">
        <f>'中央部分 (5)'!Q34</f>
        <v/>
      </c>
      <c r="AD45" s="222" t="str">
        <f>'中央部分 (5)'!S34</f>
        <v/>
      </c>
      <c r="AL45" s="453"/>
      <c r="AM45" s="453"/>
      <c r="AN45" s="453"/>
      <c r="AO45" s="453"/>
      <c r="AP45" s="453"/>
      <c r="AQ45" s="453"/>
      <c r="AR45" s="453"/>
      <c r="AS45" s="453"/>
      <c r="AT45" s="453"/>
      <c r="AU45" s="453"/>
      <c r="AV45" s="453"/>
    </row>
    <row r="46" spans="2:66" s="57" customFormat="1" ht="9" customHeight="1" x14ac:dyDescent="0.2">
      <c r="B46" s="221">
        <v>1.5</v>
      </c>
      <c r="C46" s="169" t="e">
        <f>IF('隅部分 (4)'!C35="","",'隅部分 (4)'!D35)</f>
        <v>#N/A</v>
      </c>
      <c r="D46" s="72" t="e">
        <f>IF('隅部分 (4)'!C35="","",'隅部分 (4)'!E35)</f>
        <v>#N/A</v>
      </c>
      <c r="E46" s="72" t="e">
        <f>'隅部分 (4)'!M35</f>
        <v>#N/A</v>
      </c>
      <c r="F46" s="72" t="e">
        <f>'隅部分 (4)'!N35</f>
        <v>#N/A</v>
      </c>
      <c r="G46" s="72" t="e">
        <f>'隅部分 (4)'!O35</f>
        <v>#N/A</v>
      </c>
      <c r="H46" s="72" t="e">
        <f>'隅部分 (4)'!P35</f>
        <v>#N/A</v>
      </c>
      <c r="I46" s="401" t="e">
        <f>'隅部分 (4)'!Q35</f>
        <v>#N/A</v>
      </c>
      <c r="J46" s="222" t="e">
        <f>'隅部分 (4)'!S35</f>
        <v>#N/A</v>
      </c>
      <c r="L46" s="221">
        <v>1.5</v>
      </c>
      <c r="M46" s="169" t="e">
        <f>IF('隅部分 (3)'!C35="","",'隅部分 (3)'!D35)</f>
        <v>#N/A</v>
      </c>
      <c r="N46" s="72" t="e">
        <f>IF('隅部分 (3)'!C35="","",'隅部分 (3)'!E35)</f>
        <v>#N/A</v>
      </c>
      <c r="O46" s="72" t="e">
        <f>'隅部分 (3)'!M35</f>
        <v>#N/A</v>
      </c>
      <c r="P46" s="72" t="e">
        <f>'隅部分 (3)'!N35</f>
        <v>#N/A</v>
      </c>
      <c r="Q46" s="72" t="e">
        <f>'隅部分 (3)'!O35</f>
        <v>#N/A</v>
      </c>
      <c r="R46" s="72" t="e">
        <f>'隅部分 (3)'!P35</f>
        <v>#N/A</v>
      </c>
      <c r="S46" s="76" t="e">
        <f>'隅部分 (3)'!Q35</f>
        <v>#N/A</v>
      </c>
      <c r="T46" s="222" t="e">
        <f>'隅部分 (3)'!S35</f>
        <v>#N/A</v>
      </c>
      <c r="V46" s="221">
        <v>1.5</v>
      </c>
      <c r="W46" s="169" t="str">
        <f>IF('中央部分 (5)'!C35="","",'中央部分 (5)'!D35)</f>
        <v/>
      </c>
      <c r="X46" s="72" t="str">
        <f>IF('中央部分 (5)'!C35="","",'中央部分 (5)'!E35)</f>
        <v/>
      </c>
      <c r="Y46" s="72" t="str">
        <f>'中央部分 (5)'!M35</f>
        <v/>
      </c>
      <c r="Z46" s="72" t="str">
        <f>'中央部分 (5)'!N35</f>
        <v/>
      </c>
      <c r="AA46" s="72" t="str">
        <f>'中央部分 (5)'!O35</f>
        <v/>
      </c>
      <c r="AB46" s="72" t="str">
        <f>'中央部分 (5)'!P35</f>
        <v/>
      </c>
      <c r="AC46" s="76" t="str">
        <f>'中央部分 (5)'!Q35</f>
        <v/>
      </c>
      <c r="AD46" s="222" t="str">
        <f>'中央部分 (5)'!S35</f>
        <v/>
      </c>
      <c r="AL46" s="453"/>
      <c r="AM46" s="453"/>
      <c r="AN46" s="453"/>
      <c r="AO46" s="453"/>
      <c r="AP46" s="453"/>
      <c r="AQ46" s="453"/>
      <c r="AR46" s="453"/>
      <c r="AS46" s="453"/>
      <c r="AT46" s="453"/>
      <c r="AU46" s="453"/>
      <c r="AV46" s="453"/>
    </row>
    <row r="47" spans="2:66" s="57" customFormat="1" ht="9" customHeight="1" x14ac:dyDescent="0.2">
      <c r="B47" s="221">
        <v>1.75</v>
      </c>
      <c r="C47" s="169" t="e">
        <f>IF('隅部分 (4)'!C36="","",'隅部分 (4)'!D36)</f>
        <v>#N/A</v>
      </c>
      <c r="D47" s="72" t="e">
        <f>IF('隅部分 (4)'!C36="","",'隅部分 (4)'!E36)</f>
        <v>#N/A</v>
      </c>
      <c r="E47" s="72" t="e">
        <f>'隅部分 (4)'!M36</f>
        <v>#N/A</v>
      </c>
      <c r="F47" s="72" t="e">
        <f>'隅部分 (4)'!N36</f>
        <v>#N/A</v>
      </c>
      <c r="G47" s="72" t="e">
        <f>'隅部分 (4)'!O36</f>
        <v>#N/A</v>
      </c>
      <c r="H47" s="72" t="e">
        <f>'隅部分 (4)'!P36</f>
        <v>#N/A</v>
      </c>
      <c r="I47" s="401" t="e">
        <f>'隅部分 (4)'!Q36</f>
        <v>#N/A</v>
      </c>
      <c r="J47" s="222" t="e">
        <f>'隅部分 (4)'!S36</f>
        <v>#N/A</v>
      </c>
      <c r="L47" s="221">
        <v>1.75</v>
      </c>
      <c r="M47" s="169" t="e">
        <f>IF('隅部分 (3)'!C36="","",'隅部分 (3)'!D36)</f>
        <v>#N/A</v>
      </c>
      <c r="N47" s="72" t="e">
        <f>IF('隅部分 (3)'!C36="","",'隅部分 (3)'!E36)</f>
        <v>#N/A</v>
      </c>
      <c r="O47" s="72" t="e">
        <f>'隅部分 (3)'!M36</f>
        <v>#N/A</v>
      </c>
      <c r="P47" s="72" t="e">
        <f>'隅部分 (3)'!N36</f>
        <v>#N/A</v>
      </c>
      <c r="Q47" s="72" t="e">
        <f>'隅部分 (3)'!O36</f>
        <v>#N/A</v>
      </c>
      <c r="R47" s="72" t="e">
        <f>'隅部分 (3)'!P36</f>
        <v>#N/A</v>
      </c>
      <c r="S47" s="76" t="e">
        <f>'隅部分 (3)'!Q36</f>
        <v>#N/A</v>
      </c>
      <c r="T47" s="222" t="e">
        <f>'隅部分 (3)'!S36</f>
        <v>#N/A</v>
      </c>
      <c r="V47" s="221">
        <v>1.75</v>
      </c>
      <c r="W47" s="169" t="str">
        <f>IF('中央部分 (5)'!C36="","",'中央部分 (5)'!D36)</f>
        <v/>
      </c>
      <c r="X47" s="72" t="str">
        <f>IF('中央部分 (5)'!C36="","",'中央部分 (5)'!E36)</f>
        <v/>
      </c>
      <c r="Y47" s="72" t="str">
        <f>'中央部分 (5)'!M36</f>
        <v/>
      </c>
      <c r="Z47" s="72" t="str">
        <f>'中央部分 (5)'!N36</f>
        <v/>
      </c>
      <c r="AA47" s="72" t="str">
        <f>'中央部分 (5)'!O36</f>
        <v/>
      </c>
      <c r="AB47" s="72" t="str">
        <f>'中央部分 (5)'!P36</f>
        <v/>
      </c>
      <c r="AC47" s="76" t="str">
        <f>'中央部分 (5)'!Q36</f>
        <v/>
      </c>
      <c r="AD47" s="222" t="str">
        <f>'中央部分 (5)'!S36</f>
        <v/>
      </c>
      <c r="AL47" s="453"/>
      <c r="AM47" s="453"/>
      <c r="AN47" s="453"/>
      <c r="AO47" s="453"/>
      <c r="AP47" s="453"/>
      <c r="AQ47" s="453"/>
      <c r="AR47" s="453"/>
      <c r="AS47" s="453"/>
      <c r="AT47" s="453"/>
      <c r="AU47" s="453"/>
      <c r="AV47" s="453"/>
    </row>
    <row r="48" spans="2:66" ht="9" customHeight="1" x14ac:dyDescent="0.2">
      <c r="B48" s="221">
        <v>2</v>
      </c>
      <c r="C48" s="169" t="e">
        <f>IF('隅部分 (4)'!C37="","",'隅部分 (4)'!D37)</f>
        <v>#N/A</v>
      </c>
      <c r="D48" s="72" t="e">
        <f>IF('隅部分 (4)'!C37="","",'隅部分 (4)'!E37)</f>
        <v>#N/A</v>
      </c>
      <c r="E48" s="72" t="e">
        <f>'隅部分 (4)'!M37</f>
        <v>#N/A</v>
      </c>
      <c r="F48" s="72" t="e">
        <f>'隅部分 (4)'!N37</f>
        <v>#N/A</v>
      </c>
      <c r="G48" s="72" t="e">
        <f>'隅部分 (4)'!O37</f>
        <v>#N/A</v>
      </c>
      <c r="H48" s="72" t="e">
        <f>'隅部分 (4)'!P37</f>
        <v>#N/A</v>
      </c>
      <c r="I48" s="401" t="e">
        <f>'隅部分 (4)'!Q37</f>
        <v>#N/A</v>
      </c>
      <c r="J48" s="222" t="e">
        <f>'隅部分 (4)'!S37</f>
        <v>#N/A</v>
      </c>
      <c r="L48" s="221">
        <v>2</v>
      </c>
      <c r="M48" s="169" t="e">
        <f>IF('隅部分 (3)'!C37="","",'隅部分 (3)'!D37)</f>
        <v>#N/A</v>
      </c>
      <c r="N48" s="72" t="e">
        <f>IF('隅部分 (3)'!C37="","",'隅部分 (3)'!E37)</f>
        <v>#N/A</v>
      </c>
      <c r="O48" s="72" t="e">
        <f>'隅部分 (3)'!M37</f>
        <v>#N/A</v>
      </c>
      <c r="P48" s="72" t="e">
        <f>'隅部分 (3)'!N37</f>
        <v>#N/A</v>
      </c>
      <c r="Q48" s="72" t="e">
        <f>'隅部分 (3)'!O37</f>
        <v>#N/A</v>
      </c>
      <c r="R48" s="72" t="e">
        <f>'隅部分 (3)'!P37</f>
        <v>#N/A</v>
      </c>
      <c r="S48" s="76" t="e">
        <f>'隅部分 (3)'!Q37</f>
        <v>#N/A</v>
      </c>
      <c r="T48" s="222" t="e">
        <f>'隅部分 (3)'!S37</f>
        <v>#N/A</v>
      </c>
      <c r="V48" s="221">
        <v>2</v>
      </c>
      <c r="W48" s="169" t="str">
        <f>IF('中央部分 (5)'!C37="","",'中央部分 (5)'!D37)</f>
        <v/>
      </c>
      <c r="X48" s="72" t="str">
        <f>IF('中央部分 (5)'!C37="","",'中央部分 (5)'!E37)</f>
        <v/>
      </c>
      <c r="Y48" s="72" t="str">
        <f>'中央部分 (5)'!M37</f>
        <v/>
      </c>
      <c r="Z48" s="72" t="str">
        <f>'中央部分 (5)'!N37</f>
        <v/>
      </c>
      <c r="AA48" s="72" t="str">
        <f>'中央部分 (5)'!O37</f>
        <v/>
      </c>
      <c r="AB48" s="72" t="str">
        <f>'中央部分 (5)'!P37</f>
        <v/>
      </c>
      <c r="AC48" s="76" t="str">
        <f>'中央部分 (5)'!Q37</f>
        <v/>
      </c>
      <c r="AD48" s="222" t="str">
        <f>'中央部分 (5)'!S37</f>
        <v/>
      </c>
      <c r="AL48" s="453"/>
      <c r="AM48" s="453"/>
      <c r="AN48" s="453"/>
      <c r="AO48" s="453"/>
      <c r="AP48" s="453"/>
      <c r="AQ48" s="453"/>
      <c r="AR48" s="453"/>
      <c r="AS48" s="453"/>
      <c r="AT48" s="453"/>
      <c r="AU48" s="453"/>
      <c r="AV48" s="453"/>
    </row>
    <row r="49" spans="2:48" ht="9" customHeight="1" x14ac:dyDescent="0.2">
      <c r="B49" s="221">
        <v>2.25</v>
      </c>
      <c r="C49" s="169" t="e">
        <f>IF('隅部分 (4)'!C38="","",'隅部分 (4)'!D38)</f>
        <v>#N/A</v>
      </c>
      <c r="D49" s="72" t="e">
        <f>IF('隅部分 (4)'!C38="","",'隅部分 (4)'!E38)</f>
        <v>#N/A</v>
      </c>
      <c r="E49" s="72" t="e">
        <f>'隅部分 (4)'!M38</f>
        <v>#N/A</v>
      </c>
      <c r="F49" s="72" t="e">
        <f>'隅部分 (4)'!N38</f>
        <v>#N/A</v>
      </c>
      <c r="G49" s="72" t="e">
        <f>'隅部分 (4)'!O38</f>
        <v>#N/A</v>
      </c>
      <c r="H49" s="72" t="e">
        <f>'隅部分 (4)'!P38</f>
        <v>#N/A</v>
      </c>
      <c r="I49" s="401" t="e">
        <f>'隅部分 (4)'!Q38</f>
        <v>#N/A</v>
      </c>
      <c r="J49" s="222" t="e">
        <f>'隅部分 (4)'!S38</f>
        <v>#N/A</v>
      </c>
      <c r="L49" s="221">
        <v>2.25</v>
      </c>
      <c r="M49" s="169" t="e">
        <f>IF('隅部分 (3)'!C38="","",'隅部分 (3)'!D38)</f>
        <v>#N/A</v>
      </c>
      <c r="N49" s="72" t="e">
        <f>IF('隅部分 (3)'!C38="","",'隅部分 (3)'!E38)</f>
        <v>#N/A</v>
      </c>
      <c r="O49" s="72" t="e">
        <f>'隅部分 (3)'!M38</f>
        <v>#N/A</v>
      </c>
      <c r="P49" s="72" t="e">
        <f>'隅部分 (3)'!N38</f>
        <v>#N/A</v>
      </c>
      <c r="Q49" s="72" t="e">
        <f>'隅部分 (3)'!O38</f>
        <v>#N/A</v>
      </c>
      <c r="R49" s="72" t="e">
        <f>'隅部分 (3)'!P38</f>
        <v>#N/A</v>
      </c>
      <c r="S49" s="76" t="e">
        <f>'隅部分 (3)'!Q38</f>
        <v>#N/A</v>
      </c>
      <c r="T49" s="222" t="e">
        <f>'隅部分 (3)'!S38</f>
        <v>#N/A</v>
      </c>
      <c r="V49" s="221">
        <v>2.25</v>
      </c>
      <c r="W49" s="169" t="str">
        <f>IF('中央部分 (5)'!C38="","",'中央部分 (5)'!D38)</f>
        <v/>
      </c>
      <c r="X49" s="72" t="str">
        <f>IF('中央部分 (5)'!C38="","",'中央部分 (5)'!E38)</f>
        <v/>
      </c>
      <c r="Y49" s="72" t="str">
        <f>'中央部分 (5)'!M38</f>
        <v/>
      </c>
      <c r="Z49" s="72" t="str">
        <f>'中央部分 (5)'!N38</f>
        <v/>
      </c>
      <c r="AA49" s="72" t="str">
        <f>'中央部分 (5)'!O38</f>
        <v/>
      </c>
      <c r="AB49" s="72" t="str">
        <f>'中央部分 (5)'!P38</f>
        <v/>
      </c>
      <c r="AC49" s="76" t="str">
        <f>'中央部分 (5)'!Q38</f>
        <v/>
      </c>
      <c r="AD49" s="222" t="str">
        <f>'中央部分 (5)'!S38</f>
        <v/>
      </c>
      <c r="AL49" s="453"/>
      <c r="AM49" s="453"/>
      <c r="AN49" s="453"/>
      <c r="AO49" s="453"/>
      <c r="AP49" s="453"/>
      <c r="AQ49" s="453"/>
      <c r="AR49" s="453"/>
      <c r="AS49" s="453"/>
      <c r="AT49" s="453"/>
      <c r="AU49" s="453"/>
      <c r="AV49" s="453"/>
    </row>
    <row r="50" spans="2:48" ht="9" customHeight="1" x14ac:dyDescent="0.2">
      <c r="B50" s="221">
        <v>2.5</v>
      </c>
      <c r="C50" s="169" t="e">
        <f>IF('隅部分 (4)'!C39="","",'隅部分 (4)'!D39)</f>
        <v>#N/A</v>
      </c>
      <c r="D50" s="72" t="e">
        <f>IF('隅部分 (4)'!C39="","",'隅部分 (4)'!E39)</f>
        <v>#N/A</v>
      </c>
      <c r="E50" s="72" t="e">
        <f>'隅部分 (4)'!M39</f>
        <v>#N/A</v>
      </c>
      <c r="F50" s="72" t="e">
        <f>'隅部分 (4)'!N39</f>
        <v>#N/A</v>
      </c>
      <c r="G50" s="72" t="e">
        <f>'隅部分 (4)'!O39</f>
        <v>#N/A</v>
      </c>
      <c r="H50" s="72" t="e">
        <f>'隅部分 (4)'!P39</f>
        <v>#N/A</v>
      </c>
      <c r="I50" s="401" t="e">
        <f>'隅部分 (4)'!Q39</f>
        <v>#N/A</v>
      </c>
      <c r="J50" s="222" t="e">
        <f>'隅部分 (4)'!S39</f>
        <v>#N/A</v>
      </c>
      <c r="L50" s="221">
        <v>2.5</v>
      </c>
      <c r="M50" s="169" t="e">
        <f>IF('隅部分 (3)'!C39="","",'隅部分 (3)'!D39)</f>
        <v>#N/A</v>
      </c>
      <c r="N50" s="72" t="e">
        <f>IF('隅部分 (3)'!C39="","",'隅部分 (3)'!E39)</f>
        <v>#N/A</v>
      </c>
      <c r="O50" s="72" t="e">
        <f>'隅部分 (3)'!M39</f>
        <v>#N/A</v>
      </c>
      <c r="P50" s="72" t="e">
        <f>'隅部分 (3)'!N39</f>
        <v>#N/A</v>
      </c>
      <c r="Q50" s="72" t="e">
        <f>'隅部分 (3)'!O39</f>
        <v>#N/A</v>
      </c>
      <c r="R50" s="72" t="e">
        <f>'隅部分 (3)'!P39</f>
        <v>#N/A</v>
      </c>
      <c r="S50" s="76" t="e">
        <f>'隅部分 (3)'!Q39</f>
        <v>#N/A</v>
      </c>
      <c r="T50" s="222" t="e">
        <f>'隅部分 (3)'!S39</f>
        <v>#N/A</v>
      </c>
      <c r="V50" s="221">
        <v>2.5</v>
      </c>
      <c r="W50" s="169" t="str">
        <f>IF('中央部分 (5)'!C39="","",'中央部分 (5)'!D39)</f>
        <v/>
      </c>
      <c r="X50" s="72" t="str">
        <f>IF('中央部分 (5)'!C39="","",'中央部分 (5)'!E39)</f>
        <v/>
      </c>
      <c r="Y50" s="72" t="str">
        <f>'中央部分 (5)'!M39</f>
        <v/>
      </c>
      <c r="Z50" s="72" t="str">
        <f>'中央部分 (5)'!N39</f>
        <v/>
      </c>
      <c r="AA50" s="72" t="str">
        <f>'中央部分 (5)'!O39</f>
        <v/>
      </c>
      <c r="AB50" s="72" t="str">
        <f>'中央部分 (5)'!P39</f>
        <v/>
      </c>
      <c r="AC50" s="76" t="str">
        <f>'中央部分 (5)'!Q39</f>
        <v/>
      </c>
      <c r="AD50" s="222" t="str">
        <f>'中央部分 (5)'!S39</f>
        <v/>
      </c>
      <c r="AL50" s="453"/>
      <c r="AM50" s="453"/>
      <c r="AN50" s="453"/>
      <c r="AO50" s="453"/>
      <c r="AP50" s="453"/>
      <c r="AQ50" s="453"/>
      <c r="AR50" s="453"/>
      <c r="AS50" s="453"/>
      <c r="AT50" s="453"/>
      <c r="AU50" s="453"/>
      <c r="AV50" s="453"/>
    </row>
    <row r="51" spans="2:48" ht="9" customHeight="1" x14ac:dyDescent="0.2">
      <c r="B51" s="221">
        <v>2.75</v>
      </c>
      <c r="C51" s="169" t="e">
        <f>IF('隅部分 (4)'!C40="","",'隅部分 (4)'!D40)</f>
        <v>#N/A</v>
      </c>
      <c r="D51" s="72" t="e">
        <f>IF('隅部分 (4)'!C40="","",'隅部分 (4)'!E40)</f>
        <v>#N/A</v>
      </c>
      <c r="E51" s="72" t="e">
        <f>'隅部分 (4)'!M40</f>
        <v>#N/A</v>
      </c>
      <c r="F51" s="72" t="e">
        <f>'隅部分 (4)'!N40</f>
        <v>#N/A</v>
      </c>
      <c r="G51" s="72" t="e">
        <f>'隅部分 (4)'!O40</f>
        <v>#N/A</v>
      </c>
      <c r="H51" s="72" t="e">
        <f>'隅部分 (4)'!P40</f>
        <v>#N/A</v>
      </c>
      <c r="I51" s="401" t="e">
        <f>'隅部分 (4)'!Q40</f>
        <v>#N/A</v>
      </c>
      <c r="J51" s="222" t="e">
        <f>'隅部分 (4)'!S40</f>
        <v>#N/A</v>
      </c>
      <c r="L51" s="221">
        <v>2.75</v>
      </c>
      <c r="M51" s="169" t="e">
        <f>IF('隅部分 (3)'!C40="","",'隅部分 (3)'!D40)</f>
        <v>#N/A</v>
      </c>
      <c r="N51" s="72" t="e">
        <f>IF('隅部分 (3)'!C40="","",'隅部分 (3)'!E40)</f>
        <v>#N/A</v>
      </c>
      <c r="O51" s="72" t="e">
        <f>'隅部分 (3)'!M40</f>
        <v>#N/A</v>
      </c>
      <c r="P51" s="72" t="e">
        <f>'隅部分 (3)'!N40</f>
        <v>#N/A</v>
      </c>
      <c r="Q51" s="72" t="e">
        <f>'隅部分 (3)'!O40</f>
        <v>#N/A</v>
      </c>
      <c r="R51" s="72" t="e">
        <f>'隅部分 (3)'!P40</f>
        <v>#N/A</v>
      </c>
      <c r="S51" s="76" t="e">
        <f>'隅部分 (3)'!Q40</f>
        <v>#N/A</v>
      </c>
      <c r="T51" s="222" t="e">
        <f>'隅部分 (3)'!S40</f>
        <v>#N/A</v>
      </c>
      <c r="V51" s="221">
        <v>2.75</v>
      </c>
      <c r="W51" s="169" t="str">
        <f>IF('中央部分 (5)'!C40="","",'中央部分 (5)'!D40)</f>
        <v/>
      </c>
      <c r="X51" s="72" t="str">
        <f>IF('中央部分 (5)'!C40="","",'中央部分 (5)'!E40)</f>
        <v/>
      </c>
      <c r="Y51" s="72" t="str">
        <f>'中央部分 (5)'!M40</f>
        <v/>
      </c>
      <c r="Z51" s="72" t="str">
        <f>'中央部分 (5)'!N40</f>
        <v/>
      </c>
      <c r="AA51" s="72" t="str">
        <f>'中央部分 (5)'!O40</f>
        <v/>
      </c>
      <c r="AB51" s="72" t="str">
        <f>'中央部分 (5)'!P40</f>
        <v/>
      </c>
      <c r="AC51" s="76" t="str">
        <f>'中央部分 (5)'!Q40</f>
        <v/>
      </c>
      <c r="AD51" s="222" t="str">
        <f>'中央部分 (5)'!S40</f>
        <v/>
      </c>
      <c r="AL51" s="453"/>
      <c r="AM51" s="453"/>
      <c r="AN51" s="453"/>
      <c r="AO51" s="453"/>
      <c r="AP51" s="453"/>
      <c r="AQ51" s="453"/>
      <c r="AR51" s="453"/>
      <c r="AS51" s="453"/>
      <c r="AT51" s="453"/>
      <c r="AU51" s="453"/>
      <c r="AV51" s="453"/>
    </row>
    <row r="52" spans="2:48" ht="9" customHeight="1" x14ac:dyDescent="0.2">
      <c r="B52" s="221">
        <v>3</v>
      </c>
      <c r="C52" s="169" t="e">
        <f>IF('隅部分 (4)'!C41="","",'隅部分 (4)'!D41)</f>
        <v>#N/A</v>
      </c>
      <c r="D52" s="72" t="e">
        <f>IF('隅部分 (4)'!C41="","",'隅部分 (4)'!E41)</f>
        <v>#N/A</v>
      </c>
      <c r="E52" s="72" t="e">
        <f>'隅部分 (4)'!M41</f>
        <v>#N/A</v>
      </c>
      <c r="F52" s="72" t="e">
        <f>'隅部分 (4)'!N41</f>
        <v>#N/A</v>
      </c>
      <c r="G52" s="72" t="e">
        <f>'隅部分 (4)'!O41</f>
        <v>#N/A</v>
      </c>
      <c r="H52" s="72" t="e">
        <f>'隅部分 (4)'!P41</f>
        <v>#N/A</v>
      </c>
      <c r="I52" s="401" t="e">
        <f>'隅部分 (4)'!Q41</f>
        <v>#N/A</v>
      </c>
      <c r="J52" s="222" t="e">
        <f>'隅部分 (4)'!S41</f>
        <v>#N/A</v>
      </c>
      <c r="L52" s="221">
        <v>3</v>
      </c>
      <c r="M52" s="169" t="e">
        <f>IF('隅部分 (3)'!C41="","",'隅部分 (3)'!D41)</f>
        <v>#N/A</v>
      </c>
      <c r="N52" s="72" t="e">
        <f>IF('隅部分 (3)'!C41="","",'隅部分 (3)'!E41)</f>
        <v>#N/A</v>
      </c>
      <c r="O52" s="72" t="e">
        <f>'隅部分 (3)'!M41</f>
        <v>#N/A</v>
      </c>
      <c r="P52" s="72" t="e">
        <f>'隅部分 (3)'!N41</f>
        <v>#N/A</v>
      </c>
      <c r="Q52" s="72" t="e">
        <f>'隅部分 (3)'!O41</f>
        <v>#N/A</v>
      </c>
      <c r="R52" s="72" t="e">
        <f>'隅部分 (3)'!P41</f>
        <v>#N/A</v>
      </c>
      <c r="S52" s="76" t="e">
        <f>'隅部分 (3)'!Q41</f>
        <v>#N/A</v>
      </c>
      <c r="T52" s="222" t="e">
        <f>'隅部分 (3)'!S41</f>
        <v>#N/A</v>
      </c>
      <c r="V52" s="221">
        <v>3</v>
      </c>
      <c r="W52" s="169" t="str">
        <f>IF('中央部分 (5)'!C41="","",'中央部分 (5)'!D41)</f>
        <v/>
      </c>
      <c r="X52" s="72" t="str">
        <f>IF('中央部分 (5)'!C41="","",'中央部分 (5)'!E41)</f>
        <v/>
      </c>
      <c r="Y52" s="72" t="str">
        <f>'中央部分 (5)'!M41</f>
        <v/>
      </c>
      <c r="Z52" s="72" t="str">
        <f>'中央部分 (5)'!N41</f>
        <v/>
      </c>
      <c r="AA52" s="72" t="str">
        <f>'中央部分 (5)'!O41</f>
        <v/>
      </c>
      <c r="AB52" s="72" t="str">
        <f>'中央部分 (5)'!P41</f>
        <v/>
      </c>
      <c r="AC52" s="76" t="str">
        <f>'中央部分 (5)'!Q41</f>
        <v/>
      </c>
      <c r="AD52" s="222" t="str">
        <f>'中央部分 (5)'!S41</f>
        <v/>
      </c>
      <c r="AL52" s="453"/>
      <c r="AM52" s="453"/>
      <c r="AN52" s="453"/>
      <c r="AO52" s="453"/>
      <c r="AP52" s="453"/>
      <c r="AQ52" s="453"/>
      <c r="AR52" s="453"/>
      <c r="AS52" s="453"/>
      <c r="AT52" s="453"/>
      <c r="AU52" s="453"/>
      <c r="AV52" s="453"/>
    </row>
    <row r="53" spans="2:48" ht="9" customHeight="1" x14ac:dyDescent="0.2">
      <c r="B53" s="221">
        <v>3.25</v>
      </c>
      <c r="C53" s="169" t="e">
        <f>IF('隅部分 (4)'!C42="","",'隅部分 (4)'!D42)</f>
        <v>#N/A</v>
      </c>
      <c r="D53" s="72" t="e">
        <f>IF('隅部分 (4)'!C42="","",'隅部分 (4)'!E42)</f>
        <v>#N/A</v>
      </c>
      <c r="E53" s="72" t="e">
        <f>'隅部分 (4)'!M42</f>
        <v>#N/A</v>
      </c>
      <c r="F53" s="72" t="e">
        <f>'隅部分 (4)'!N42</f>
        <v>#N/A</v>
      </c>
      <c r="G53" s="72" t="e">
        <f>'隅部分 (4)'!O42</f>
        <v>#N/A</v>
      </c>
      <c r="H53" s="72" t="e">
        <f>'隅部分 (4)'!P42</f>
        <v>#N/A</v>
      </c>
      <c r="I53" s="401" t="e">
        <f>'隅部分 (4)'!Q42</f>
        <v>#N/A</v>
      </c>
      <c r="J53" s="222" t="e">
        <f>'隅部分 (4)'!S42</f>
        <v>#N/A</v>
      </c>
      <c r="L53" s="221">
        <v>3.25</v>
      </c>
      <c r="M53" s="169" t="e">
        <f>IF('隅部分 (3)'!C42="","",'隅部分 (3)'!D42)</f>
        <v>#N/A</v>
      </c>
      <c r="N53" s="72" t="e">
        <f>IF('隅部分 (3)'!C42="","",'隅部分 (3)'!E42)</f>
        <v>#N/A</v>
      </c>
      <c r="O53" s="72" t="e">
        <f>'隅部分 (3)'!M42</f>
        <v>#N/A</v>
      </c>
      <c r="P53" s="72" t="e">
        <f>'隅部分 (3)'!N42</f>
        <v>#N/A</v>
      </c>
      <c r="Q53" s="72" t="e">
        <f>'隅部分 (3)'!O42</f>
        <v>#N/A</v>
      </c>
      <c r="R53" s="72" t="e">
        <f>'隅部分 (3)'!P42</f>
        <v>#N/A</v>
      </c>
      <c r="S53" s="76" t="e">
        <f>'隅部分 (3)'!Q42</f>
        <v>#N/A</v>
      </c>
      <c r="T53" s="222" t="e">
        <f>'隅部分 (3)'!S42</f>
        <v>#N/A</v>
      </c>
      <c r="V53" s="221">
        <v>3.25</v>
      </c>
      <c r="W53" s="169" t="str">
        <f>IF('中央部分 (5)'!C42="","",'中央部分 (5)'!D42)</f>
        <v/>
      </c>
      <c r="X53" s="72" t="str">
        <f>IF('中央部分 (5)'!C42="","",'中央部分 (5)'!E42)</f>
        <v/>
      </c>
      <c r="Y53" s="72" t="str">
        <f>'中央部分 (5)'!M42</f>
        <v/>
      </c>
      <c r="Z53" s="72" t="str">
        <f>'中央部分 (5)'!N42</f>
        <v/>
      </c>
      <c r="AA53" s="72" t="str">
        <f>'中央部分 (5)'!O42</f>
        <v/>
      </c>
      <c r="AB53" s="72" t="str">
        <f>'中央部分 (5)'!P42</f>
        <v/>
      </c>
      <c r="AC53" s="76" t="str">
        <f>'中央部分 (5)'!Q42</f>
        <v/>
      </c>
      <c r="AD53" s="222" t="str">
        <f>'中央部分 (5)'!S42</f>
        <v/>
      </c>
      <c r="AL53" s="453"/>
      <c r="AM53" s="453"/>
      <c r="AN53" s="453"/>
      <c r="AO53" s="453"/>
      <c r="AP53" s="453"/>
      <c r="AQ53" s="453"/>
      <c r="AR53" s="453"/>
      <c r="AS53" s="453"/>
      <c r="AT53" s="453"/>
      <c r="AU53" s="453"/>
      <c r="AV53" s="453"/>
    </row>
    <row r="54" spans="2:48" ht="9" customHeight="1" x14ac:dyDescent="0.2">
      <c r="B54" s="221">
        <v>3.5</v>
      </c>
      <c r="C54" s="169" t="e">
        <f>IF('隅部分 (4)'!C43="","",'隅部分 (4)'!D43)</f>
        <v>#N/A</v>
      </c>
      <c r="D54" s="72" t="e">
        <f>IF('隅部分 (4)'!C43="","",'隅部分 (4)'!E43)</f>
        <v>#N/A</v>
      </c>
      <c r="E54" s="72" t="e">
        <f>'隅部分 (4)'!M43</f>
        <v>#N/A</v>
      </c>
      <c r="F54" s="72" t="e">
        <f>'隅部分 (4)'!N43</f>
        <v>#N/A</v>
      </c>
      <c r="G54" s="72" t="e">
        <f>'隅部分 (4)'!O43</f>
        <v>#N/A</v>
      </c>
      <c r="H54" s="72" t="e">
        <f>'隅部分 (4)'!P43</f>
        <v>#N/A</v>
      </c>
      <c r="I54" s="401" t="e">
        <f>'隅部分 (4)'!Q43</f>
        <v>#N/A</v>
      </c>
      <c r="J54" s="222" t="e">
        <f>'隅部分 (4)'!S43</f>
        <v>#N/A</v>
      </c>
      <c r="L54" s="221">
        <v>3.5</v>
      </c>
      <c r="M54" s="169" t="e">
        <f>IF('隅部分 (3)'!C43="","",'隅部分 (3)'!D43)</f>
        <v>#N/A</v>
      </c>
      <c r="N54" s="72" t="e">
        <f>IF('隅部分 (3)'!C43="","",'隅部分 (3)'!E43)</f>
        <v>#N/A</v>
      </c>
      <c r="O54" s="72" t="e">
        <f>'隅部分 (3)'!M43</f>
        <v>#N/A</v>
      </c>
      <c r="P54" s="72" t="e">
        <f>'隅部分 (3)'!N43</f>
        <v>#N/A</v>
      </c>
      <c r="Q54" s="72" t="e">
        <f>'隅部分 (3)'!O43</f>
        <v>#N/A</v>
      </c>
      <c r="R54" s="72" t="e">
        <f>'隅部分 (3)'!P43</f>
        <v>#N/A</v>
      </c>
      <c r="S54" s="76" t="e">
        <f>'隅部分 (3)'!Q43</f>
        <v>#N/A</v>
      </c>
      <c r="T54" s="222" t="e">
        <f>'隅部分 (3)'!S43</f>
        <v>#N/A</v>
      </c>
      <c r="V54" s="221">
        <v>3.5</v>
      </c>
      <c r="W54" s="169" t="str">
        <f>IF('中央部分 (5)'!C43="","",'中央部分 (5)'!D43)</f>
        <v/>
      </c>
      <c r="X54" s="72" t="str">
        <f>IF('中央部分 (5)'!C43="","",'中央部分 (5)'!E43)</f>
        <v/>
      </c>
      <c r="Y54" s="72" t="str">
        <f>'中央部分 (5)'!M43</f>
        <v/>
      </c>
      <c r="Z54" s="72" t="str">
        <f>'中央部分 (5)'!N43</f>
        <v/>
      </c>
      <c r="AA54" s="72" t="str">
        <f>'中央部分 (5)'!O43</f>
        <v/>
      </c>
      <c r="AB54" s="72" t="str">
        <f>'中央部分 (5)'!P43</f>
        <v/>
      </c>
      <c r="AC54" s="76" t="str">
        <f>'中央部分 (5)'!Q43</f>
        <v/>
      </c>
      <c r="AD54" s="222" t="str">
        <f>'中央部分 (5)'!S43</f>
        <v/>
      </c>
      <c r="AL54" s="453"/>
      <c r="AM54" s="453"/>
      <c r="AN54" s="453"/>
      <c r="AO54" s="453"/>
      <c r="AP54" s="453"/>
      <c r="AQ54" s="453"/>
      <c r="AR54" s="453"/>
      <c r="AS54" s="453"/>
      <c r="AT54" s="453"/>
      <c r="AU54" s="453"/>
      <c r="AV54" s="453"/>
    </row>
    <row r="55" spans="2:48" ht="9" customHeight="1" x14ac:dyDescent="0.2">
      <c r="B55" s="221">
        <v>3.75</v>
      </c>
      <c r="C55" s="169" t="e">
        <f>IF('隅部分 (4)'!C44="","",'隅部分 (4)'!D44)</f>
        <v>#N/A</v>
      </c>
      <c r="D55" s="72" t="e">
        <f>IF('隅部分 (4)'!C44="","",'隅部分 (4)'!E44)</f>
        <v>#N/A</v>
      </c>
      <c r="E55" s="72" t="e">
        <f>'隅部分 (4)'!M44</f>
        <v>#N/A</v>
      </c>
      <c r="F55" s="72" t="e">
        <f>'隅部分 (4)'!N44</f>
        <v>#N/A</v>
      </c>
      <c r="G55" s="72" t="e">
        <f>'隅部分 (4)'!O44</f>
        <v>#N/A</v>
      </c>
      <c r="H55" s="72" t="e">
        <f>'隅部分 (4)'!P44</f>
        <v>#N/A</v>
      </c>
      <c r="I55" s="401" t="e">
        <f>'隅部分 (4)'!Q44</f>
        <v>#N/A</v>
      </c>
      <c r="J55" s="222" t="e">
        <f>'隅部分 (4)'!S44</f>
        <v>#N/A</v>
      </c>
      <c r="L55" s="221">
        <v>3.75</v>
      </c>
      <c r="M55" s="169" t="e">
        <f>IF('隅部分 (3)'!C44="","",'隅部分 (3)'!D44)</f>
        <v>#N/A</v>
      </c>
      <c r="N55" s="72" t="e">
        <f>IF('隅部分 (3)'!C44="","",'隅部分 (3)'!E44)</f>
        <v>#N/A</v>
      </c>
      <c r="O55" s="72" t="e">
        <f>'隅部分 (3)'!M44</f>
        <v>#N/A</v>
      </c>
      <c r="P55" s="72" t="e">
        <f>'隅部分 (3)'!N44</f>
        <v>#N/A</v>
      </c>
      <c r="Q55" s="72" t="e">
        <f>'隅部分 (3)'!O44</f>
        <v>#N/A</v>
      </c>
      <c r="R55" s="72" t="e">
        <f>'隅部分 (3)'!P44</f>
        <v>#N/A</v>
      </c>
      <c r="S55" s="76" t="e">
        <f>'隅部分 (3)'!Q44</f>
        <v>#N/A</v>
      </c>
      <c r="T55" s="222" t="e">
        <f>'隅部分 (3)'!S44</f>
        <v>#N/A</v>
      </c>
      <c r="V55" s="221">
        <v>3.75</v>
      </c>
      <c r="W55" s="169" t="str">
        <f>IF('中央部分 (5)'!C44="","",'中央部分 (5)'!D44)</f>
        <v/>
      </c>
      <c r="X55" s="72" t="str">
        <f>IF('中央部分 (5)'!C44="","",'中央部分 (5)'!E44)</f>
        <v/>
      </c>
      <c r="Y55" s="72" t="str">
        <f>'中央部分 (5)'!M44</f>
        <v/>
      </c>
      <c r="Z55" s="72" t="str">
        <f>'中央部分 (5)'!N44</f>
        <v/>
      </c>
      <c r="AA55" s="72" t="str">
        <f>'中央部分 (5)'!O44</f>
        <v/>
      </c>
      <c r="AB55" s="72" t="str">
        <f>'中央部分 (5)'!P44</f>
        <v/>
      </c>
      <c r="AC55" s="76" t="str">
        <f>'中央部分 (5)'!Q44</f>
        <v/>
      </c>
      <c r="AD55" s="222" t="str">
        <f>'中央部分 (5)'!S44</f>
        <v/>
      </c>
      <c r="AL55" s="453"/>
      <c r="AM55" s="453"/>
      <c r="AN55" s="453"/>
      <c r="AO55" s="453"/>
      <c r="AP55" s="453"/>
      <c r="AQ55" s="453"/>
      <c r="AR55" s="453"/>
      <c r="AS55" s="453"/>
      <c r="AT55" s="453"/>
      <c r="AU55" s="453"/>
      <c r="AV55" s="453"/>
    </row>
    <row r="56" spans="2:48" ht="9" customHeight="1" x14ac:dyDescent="0.2">
      <c r="B56" s="221">
        <v>4</v>
      </c>
      <c r="C56" s="169" t="e">
        <f>IF('隅部分 (4)'!C45="","",'隅部分 (4)'!D45)</f>
        <v>#N/A</v>
      </c>
      <c r="D56" s="72" t="e">
        <f>IF('隅部分 (4)'!C45="","",'隅部分 (4)'!E45)</f>
        <v>#N/A</v>
      </c>
      <c r="E56" s="72" t="e">
        <f>'隅部分 (4)'!M45</f>
        <v>#N/A</v>
      </c>
      <c r="F56" s="72" t="e">
        <f>'隅部分 (4)'!N45</f>
        <v>#N/A</v>
      </c>
      <c r="G56" s="72" t="e">
        <f>'隅部分 (4)'!O45</f>
        <v>#N/A</v>
      </c>
      <c r="H56" s="72" t="e">
        <f>'隅部分 (4)'!P45</f>
        <v>#N/A</v>
      </c>
      <c r="I56" s="401" t="e">
        <f>'隅部分 (4)'!Q45</f>
        <v>#N/A</v>
      </c>
      <c r="J56" s="222" t="e">
        <f>'隅部分 (4)'!S45</f>
        <v>#N/A</v>
      </c>
      <c r="L56" s="221">
        <v>4</v>
      </c>
      <c r="M56" s="169" t="e">
        <f>IF('隅部分 (3)'!C45="","",'隅部分 (3)'!D45)</f>
        <v>#N/A</v>
      </c>
      <c r="N56" s="72" t="e">
        <f>IF('隅部分 (3)'!C45="","",'隅部分 (3)'!E45)</f>
        <v>#N/A</v>
      </c>
      <c r="O56" s="72" t="e">
        <f>'隅部分 (3)'!M45</f>
        <v>#N/A</v>
      </c>
      <c r="P56" s="72" t="e">
        <f>'隅部分 (3)'!N45</f>
        <v>#N/A</v>
      </c>
      <c r="Q56" s="72" t="e">
        <f>'隅部分 (3)'!O45</f>
        <v>#N/A</v>
      </c>
      <c r="R56" s="72" t="e">
        <f>'隅部分 (3)'!P45</f>
        <v>#N/A</v>
      </c>
      <c r="S56" s="76" t="e">
        <f>'隅部分 (3)'!Q45</f>
        <v>#N/A</v>
      </c>
      <c r="T56" s="222" t="e">
        <f>'隅部分 (3)'!S45</f>
        <v>#N/A</v>
      </c>
      <c r="V56" s="221">
        <v>4</v>
      </c>
      <c r="W56" s="169" t="str">
        <f>IF('中央部分 (5)'!C45="","",'中央部分 (5)'!D45)</f>
        <v/>
      </c>
      <c r="X56" s="72" t="str">
        <f>IF('中央部分 (5)'!C45="","",'中央部分 (5)'!E45)</f>
        <v/>
      </c>
      <c r="Y56" s="72" t="str">
        <f>'中央部分 (5)'!M45</f>
        <v/>
      </c>
      <c r="Z56" s="72" t="str">
        <f>'中央部分 (5)'!N45</f>
        <v/>
      </c>
      <c r="AA56" s="72" t="str">
        <f>'中央部分 (5)'!O45</f>
        <v/>
      </c>
      <c r="AB56" s="72" t="str">
        <f>'中央部分 (5)'!P45</f>
        <v/>
      </c>
      <c r="AC56" s="76" t="str">
        <f>'中央部分 (5)'!Q45</f>
        <v/>
      </c>
      <c r="AD56" s="222" t="str">
        <f>'中央部分 (5)'!S45</f>
        <v/>
      </c>
      <c r="AL56" s="453"/>
      <c r="AM56" s="453"/>
      <c r="AN56" s="453"/>
      <c r="AO56" s="453"/>
      <c r="AP56" s="453"/>
      <c r="AQ56" s="453"/>
      <c r="AR56" s="453"/>
      <c r="AS56" s="453"/>
      <c r="AT56" s="453"/>
      <c r="AU56" s="453"/>
      <c r="AV56" s="453"/>
    </row>
    <row r="57" spans="2:48" ht="9" customHeight="1" x14ac:dyDescent="0.2">
      <c r="B57" s="221">
        <v>4.25</v>
      </c>
      <c r="C57" s="169" t="e">
        <f>IF('隅部分 (4)'!C46="","",'隅部分 (4)'!D46)</f>
        <v>#N/A</v>
      </c>
      <c r="D57" s="72" t="e">
        <f>IF('隅部分 (4)'!C46="","",'隅部分 (4)'!E46)</f>
        <v>#N/A</v>
      </c>
      <c r="E57" s="72" t="e">
        <f>'隅部分 (4)'!M46</f>
        <v>#N/A</v>
      </c>
      <c r="F57" s="72" t="e">
        <f>'隅部分 (4)'!N46</f>
        <v>#N/A</v>
      </c>
      <c r="G57" s="72" t="e">
        <f>'隅部分 (4)'!O46</f>
        <v>#N/A</v>
      </c>
      <c r="H57" s="72" t="e">
        <f>'隅部分 (4)'!P46</f>
        <v>#N/A</v>
      </c>
      <c r="I57" s="401" t="e">
        <f>'隅部分 (4)'!Q46</f>
        <v>#N/A</v>
      </c>
      <c r="J57" s="222" t="e">
        <f>'隅部分 (4)'!S46</f>
        <v>#N/A</v>
      </c>
      <c r="L57" s="221">
        <v>4.25</v>
      </c>
      <c r="M57" s="169" t="e">
        <f>IF('隅部分 (3)'!C46="","",'隅部分 (3)'!D46)</f>
        <v>#N/A</v>
      </c>
      <c r="N57" s="72" t="e">
        <f>IF('隅部分 (3)'!C46="","",'隅部分 (3)'!E46)</f>
        <v>#N/A</v>
      </c>
      <c r="O57" s="72" t="e">
        <f>'隅部分 (3)'!M46</f>
        <v>#N/A</v>
      </c>
      <c r="P57" s="72" t="e">
        <f>'隅部分 (3)'!N46</f>
        <v>#N/A</v>
      </c>
      <c r="Q57" s="72" t="e">
        <f>'隅部分 (3)'!O46</f>
        <v>#N/A</v>
      </c>
      <c r="R57" s="72" t="e">
        <f>'隅部分 (3)'!P46</f>
        <v>#N/A</v>
      </c>
      <c r="S57" s="76" t="e">
        <f>'隅部分 (3)'!Q46</f>
        <v>#N/A</v>
      </c>
      <c r="T57" s="222" t="e">
        <f>'隅部分 (3)'!S46</f>
        <v>#N/A</v>
      </c>
      <c r="V57" s="221">
        <v>4.25</v>
      </c>
      <c r="W57" s="169" t="str">
        <f>IF('中央部分 (5)'!C46="","",'中央部分 (5)'!D46)</f>
        <v/>
      </c>
      <c r="X57" s="72" t="str">
        <f>IF('中央部分 (5)'!C46="","",'中央部分 (5)'!E46)</f>
        <v/>
      </c>
      <c r="Y57" s="72" t="str">
        <f>'中央部分 (5)'!M46</f>
        <v/>
      </c>
      <c r="Z57" s="72" t="str">
        <f>'中央部分 (5)'!N46</f>
        <v/>
      </c>
      <c r="AA57" s="72" t="str">
        <f>'中央部分 (5)'!O46</f>
        <v/>
      </c>
      <c r="AB57" s="72" t="str">
        <f>'中央部分 (5)'!P46</f>
        <v/>
      </c>
      <c r="AC57" s="76" t="str">
        <f>'中央部分 (5)'!Q46</f>
        <v/>
      </c>
      <c r="AD57" s="222" t="str">
        <f>'中央部分 (5)'!S46</f>
        <v/>
      </c>
      <c r="AL57" s="453"/>
      <c r="AM57" s="453"/>
      <c r="AN57" s="453"/>
      <c r="AO57" s="453"/>
      <c r="AP57" s="453"/>
      <c r="AQ57" s="453"/>
      <c r="AR57" s="453"/>
      <c r="AS57" s="453"/>
      <c r="AT57" s="453"/>
      <c r="AU57" s="453"/>
      <c r="AV57" s="453"/>
    </row>
    <row r="58" spans="2:48" ht="9" customHeight="1" x14ac:dyDescent="0.2">
      <c r="B58" s="221">
        <v>4.5</v>
      </c>
      <c r="C58" s="169" t="e">
        <f>IF('隅部分 (4)'!C47="","",'隅部分 (4)'!D47)</f>
        <v>#N/A</v>
      </c>
      <c r="D58" s="72" t="e">
        <f>IF('隅部分 (4)'!C47="","",'隅部分 (4)'!E47)</f>
        <v>#N/A</v>
      </c>
      <c r="E58" s="72" t="e">
        <f>'隅部分 (4)'!M47</f>
        <v>#N/A</v>
      </c>
      <c r="F58" s="72" t="e">
        <f>'隅部分 (4)'!N47</f>
        <v>#N/A</v>
      </c>
      <c r="G58" s="72" t="e">
        <f>'隅部分 (4)'!O47</f>
        <v>#N/A</v>
      </c>
      <c r="H58" s="72" t="e">
        <f>'隅部分 (4)'!P47</f>
        <v>#N/A</v>
      </c>
      <c r="I58" s="401" t="e">
        <f>'隅部分 (4)'!Q47</f>
        <v>#N/A</v>
      </c>
      <c r="J58" s="222" t="e">
        <f>'隅部分 (4)'!S47</f>
        <v>#N/A</v>
      </c>
      <c r="L58" s="221">
        <v>4.5</v>
      </c>
      <c r="M58" s="169" t="e">
        <f>IF('隅部分 (3)'!C47="","",'隅部分 (3)'!D47)</f>
        <v>#N/A</v>
      </c>
      <c r="N58" s="72" t="e">
        <f>IF('隅部分 (3)'!C47="","",'隅部分 (3)'!E47)</f>
        <v>#N/A</v>
      </c>
      <c r="O58" s="72" t="e">
        <f>'隅部分 (3)'!M47</f>
        <v>#N/A</v>
      </c>
      <c r="P58" s="72" t="e">
        <f>'隅部分 (3)'!N47</f>
        <v>#N/A</v>
      </c>
      <c r="Q58" s="72" t="e">
        <f>'隅部分 (3)'!O47</f>
        <v>#N/A</v>
      </c>
      <c r="R58" s="72" t="e">
        <f>'隅部分 (3)'!P47</f>
        <v>#N/A</v>
      </c>
      <c r="S58" s="76" t="e">
        <f>'隅部分 (3)'!Q47</f>
        <v>#N/A</v>
      </c>
      <c r="T58" s="222" t="e">
        <f>'隅部分 (3)'!S47</f>
        <v>#N/A</v>
      </c>
      <c r="V58" s="221">
        <v>4.5</v>
      </c>
      <c r="W58" s="169" t="str">
        <f>IF('中央部分 (5)'!C47="","",'中央部分 (5)'!D47)</f>
        <v/>
      </c>
      <c r="X58" s="72" t="str">
        <f>IF('中央部分 (5)'!C47="","",'中央部分 (5)'!E47)</f>
        <v/>
      </c>
      <c r="Y58" s="72" t="str">
        <f>'中央部分 (5)'!M47</f>
        <v/>
      </c>
      <c r="Z58" s="72" t="str">
        <f>'中央部分 (5)'!N47</f>
        <v/>
      </c>
      <c r="AA58" s="72" t="str">
        <f>'中央部分 (5)'!O47</f>
        <v/>
      </c>
      <c r="AB58" s="72" t="str">
        <f>'中央部分 (5)'!P47</f>
        <v/>
      </c>
      <c r="AC58" s="76" t="str">
        <f>'中央部分 (5)'!Q47</f>
        <v/>
      </c>
      <c r="AD58" s="222" t="str">
        <f>'中央部分 (5)'!S47</f>
        <v/>
      </c>
      <c r="AL58" s="453"/>
      <c r="AM58" s="453"/>
      <c r="AN58" s="453"/>
      <c r="AO58" s="453"/>
      <c r="AP58" s="453"/>
      <c r="AQ58" s="453"/>
      <c r="AR58" s="453"/>
      <c r="AS58" s="453"/>
      <c r="AT58" s="453"/>
      <c r="AU58" s="453"/>
      <c r="AV58" s="453"/>
    </row>
    <row r="59" spans="2:48" ht="9" customHeight="1" x14ac:dyDescent="0.2">
      <c r="B59" s="221">
        <v>4.75</v>
      </c>
      <c r="C59" s="169" t="e">
        <f>IF('隅部分 (4)'!C48="","",'隅部分 (4)'!D48)</f>
        <v>#N/A</v>
      </c>
      <c r="D59" s="72" t="e">
        <f>IF('隅部分 (4)'!C48="","",'隅部分 (4)'!E48)</f>
        <v>#N/A</v>
      </c>
      <c r="E59" s="72" t="e">
        <f>'隅部分 (4)'!M48</f>
        <v>#N/A</v>
      </c>
      <c r="F59" s="72" t="e">
        <f>'隅部分 (4)'!N48</f>
        <v>#N/A</v>
      </c>
      <c r="G59" s="72" t="e">
        <f>'隅部分 (4)'!O48</f>
        <v>#N/A</v>
      </c>
      <c r="H59" s="72" t="e">
        <f>'隅部分 (4)'!P48</f>
        <v>#N/A</v>
      </c>
      <c r="I59" s="401" t="e">
        <f>'隅部分 (4)'!Q48</f>
        <v>#N/A</v>
      </c>
      <c r="J59" s="222" t="e">
        <f>'隅部分 (4)'!S48</f>
        <v>#N/A</v>
      </c>
      <c r="L59" s="221">
        <v>4.75</v>
      </c>
      <c r="M59" s="169" t="e">
        <f>IF('隅部分 (3)'!C48="","",'隅部分 (3)'!D48)</f>
        <v>#N/A</v>
      </c>
      <c r="N59" s="72" t="e">
        <f>IF('隅部分 (3)'!C48="","",'隅部分 (3)'!E48)</f>
        <v>#N/A</v>
      </c>
      <c r="O59" s="72" t="e">
        <f>'隅部分 (3)'!M48</f>
        <v>#N/A</v>
      </c>
      <c r="P59" s="72" t="e">
        <f>'隅部分 (3)'!N48</f>
        <v>#N/A</v>
      </c>
      <c r="Q59" s="72" t="e">
        <f>'隅部分 (3)'!O48</f>
        <v>#N/A</v>
      </c>
      <c r="R59" s="72" t="e">
        <f>'隅部分 (3)'!P48</f>
        <v>#N/A</v>
      </c>
      <c r="S59" s="76" t="e">
        <f>'隅部分 (3)'!Q48</f>
        <v>#N/A</v>
      </c>
      <c r="T59" s="222" t="e">
        <f>'隅部分 (3)'!S48</f>
        <v>#N/A</v>
      </c>
      <c r="V59" s="221">
        <v>4.75</v>
      </c>
      <c r="W59" s="169" t="str">
        <f>IF('中央部分 (5)'!C48="","",'中央部分 (5)'!D48)</f>
        <v/>
      </c>
      <c r="X59" s="72" t="str">
        <f>IF('中央部分 (5)'!C48="","",'中央部分 (5)'!E48)</f>
        <v/>
      </c>
      <c r="Y59" s="72" t="str">
        <f>'中央部分 (5)'!M48</f>
        <v/>
      </c>
      <c r="Z59" s="72" t="str">
        <f>'中央部分 (5)'!N48</f>
        <v/>
      </c>
      <c r="AA59" s="72" t="str">
        <f>'中央部分 (5)'!O48</f>
        <v/>
      </c>
      <c r="AB59" s="72" t="str">
        <f>'中央部分 (5)'!P48</f>
        <v/>
      </c>
      <c r="AC59" s="76" t="str">
        <f>'中央部分 (5)'!Q48</f>
        <v/>
      </c>
      <c r="AD59" s="222" t="str">
        <f>'中央部分 (5)'!S48</f>
        <v/>
      </c>
      <c r="AL59" s="453"/>
      <c r="AM59" s="453"/>
      <c r="AN59" s="453"/>
      <c r="AO59" s="453"/>
      <c r="AP59" s="453"/>
      <c r="AQ59" s="453"/>
      <c r="AR59" s="453"/>
      <c r="AS59" s="453"/>
      <c r="AT59" s="453"/>
      <c r="AU59" s="453"/>
      <c r="AV59" s="453"/>
    </row>
    <row r="60" spans="2:48" ht="9" customHeight="1" x14ac:dyDescent="0.2">
      <c r="B60" s="233">
        <v>5</v>
      </c>
      <c r="C60" s="234" t="e">
        <f>IF('隅部分 (4)'!C49="","",'隅部分 (4)'!D49)</f>
        <v>#N/A</v>
      </c>
      <c r="D60" s="235" t="e">
        <f>IF('隅部分 (4)'!C49="","",'隅部分 (4)'!E49)</f>
        <v>#N/A</v>
      </c>
      <c r="E60" s="235" t="e">
        <f>'隅部分 (4)'!M49</f>
        <v>#N/A</v>
      </c>
      <c r="F60" s="235" t="e">
        <f>'隅部分 (4)'!N49</f>
        <v>#N/A</v>
      </c>
      <c r="G60" s="235" t="e">
        <f>'隅部分 (4)'!O49</f>
        <v>#N/A</v>
      </c>
      <c r="H60" s="235" t="e">
        <f>'隅部分 (4)'!P49</f>
        <v>#N/A</v>
      </c>
      <c r="I60" s="402" t="e">
        <f>'隅部分 (4)'!Q49</f>
        <v>#N/A</v>
      </c>
      <c r="J60" s="237" t="e">
        <f>'隅部分 (4)'!S49</f>
        <v>#N/A</v>
      </c>
      <c r="L60" s="233">
        <v>5</v>
      </c>
      <c r="M60" s="234" t="e">
        <f>IF('隅部分 (3)'!C49="","",'隅部分 (3)'!D49)</f>
        <v>#N/A</v>
      </c>
      <c r="N60" s="235" t="e">
        <f>IF('隅部分 (3)'!C49="","",'隅部分 (3)'!E49)</f>
        <v>#N/A</v>
      </c>
      <c r="O60" s="235" t="e">
        <f>'隅部分 (3)'!M49</f>
        <v>#N/A</v>
      </c>
      <c r="P60" s="235" t="e">
        <f>'隅部分 (3)'!N49</f>
        <v>#N/A</v>
      </c>
      <c r="Q60" s="235" t="e">
        <f>'隅部分 (3)'!O49</f>
        <v>#N/A</v>
      </c>
      <c r="R60" s="235" t="e">
        <f>'隅部分 (3)'!P49</f>
        <v>#N/A</v>
      </c>
      <c r="S60" s="236" t="e">
        <f>'隅部分 (3)'!Q49</f>
        <v>#N/A</v>
      </c>
      <c r="T60" s="237" t="e">
        <f>'隅部分 (3)'!S49</f>
        <v>#N/A</v>
      </c>
      <c r="V60" s="233">
        <v>5</v>
      </c>
      <c r="W60" s="234" t="str">
        <f>IF('中央部分 (5)'!C49="","",'中央部分 (5)'!D49)</f>
        <v/>
      </c>
      <c r="X60" s="235" t="str">
        <f>IF('中央部分 (5)'!C49="","",'中央部分 (5)'!E49)</f>
        <v/>
      </c>
      <c r="Y60" s="235" t="str">
        <f>'中央部分 (5)'!M49</f>
        <v/>
      </c>
      <c r="Z60" s="235" t="str">
        <f>'中央部分 (5)'!N49</f>
        <v/>
      </c>
      <c r="AA60" s="235" t="str">
        <f>'中央部分 (5)'!O49</f>
        <v/>
      </c>
      <c r="AB60" s="235" t="str">
        <f>'中央部分 (5)'!P49</f>
        <v/>
      </c>
      <c r="AC60" s="236" t="str">
        <f>'中央部分 (5)'!Q49</f>
        <v/>
      </c>
      <c r="AD60" s="237" t="str">
        <f>'中央部分 (5)'!S49</f>
        <v/>
      </c>
      <c r="AL60" s="453"/>
      <c r="AM60" s="453"/>
      <c r="AN60" s="453"/>
      <c r="AO60" s="453"/>
      <c r="AP60" s="453"/>
      <c r="AQ60" s="453"/>
      <c r="AR60" s="453"/>
      <c r="AS60" s="453"/>
      <c r="AT60" s="453"/>
      <c r="AU60" s="453"/>
      <c r="AV60" s="453"/>
    </row>
    <row r="61" spans="2:48" ht="10.5" customHeight="1" x14ac:dyDescent="0.2">
      <c r="B61" s="223"/>
      <c r="C61" s="224"/>
      <c r="D61" s="224"/>
      <c r="E61" s="224"/>
      <c r="F61" s="224"/>
      <c r="G61" s="224"/>
      <c r="H61" s="224"/>
      <c r="I61" s="225" t="s">
        <v>83</v>
      </c>
      <c r="J61" s="85" t="e">
        <f>'隅部分 (4)'!$S$70</f>
        <v>#N/A</v>
      </c>
      <c r="L61" s="223"/>
      <c r="M61" s="224"/>
      <c r="N61" s="224"/>
      <c r="O61" s="224"/>
      <c r="P61" s="224"/>
      <c r="Q61" s="224"/>
      <c r="R61" s="224"/>
      <c r="S61" s="225" t="s">
        <v>83</v>
      </c>
      <c r="T61" s="85" t="e">
        <f>'隅部分 (3)'!$S$70</f>
        <v>#N/A</v>
      </c>
      <c r="V61" s="223"/>
      <c r="W61" s="224"/>
      <c r="X61" s="224"/>
      <c r="Y61" s="224"/>
      <c r="Z61" s="224"/>
      <c r="AA61" s="224"/>
      <c r="AB61" s="224"/>
      <c r="AC61" s="225" t="s">
        <v>83</v>
      </c>
      <c r="AD61" s="85">
        <f>'中央部分 (5)'!$S$70</f>
        <v>0</v>
      </c>
      <c r="AL61" s="453"/>
      <c r="AM61" s="453"/>
      <c r="AN61" s="453"/>
      <c r="AO61" s="453"/>
      <c r="AP61" s="453"/>
      <c r="AQ61" s="453"/>
      <c r="AR61" s="453"/>
      <c r="AS61" s="453"/>
      <c r="AT61" s="453"/>
      <c r="AU61" s="453"/>
      <c r="AV61" s="453"/>
    </row>
    <row r="62" spans="2:48" ht="8.25" customHeight="1" x14ac:dyDescent="0.2"/>
    <row r="63" spans="2:48" x14ac:dyDescent="0.15">
      <c r="B63" s="119"/>
      <c r="C63" s="120" t="s">
        <v>85</v>
      </c>
      <c r="D63" s="120"/>
      <c r="E63" s="120"/>
      <c r="F63" s="121"/>
      <c r="G63" s="121"/>
      <c r="H63" s="121"/>
      <c r="I63" s="121"/>
      <c r="J63" s="122" t="s">
        <v>211</v>
      </c>
      <c r="K63" s="123" t="s">
        <v>156</v>
      </c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4"/>
    </row>
    <row r="64" spans="2:48" x14ac:dyDescent="0.2">
      <c r="B64" s="125"/>
      <c r="C64" s="53" t="s">
        <v>129</v>
      </c>
      <c r="D64" s="53"/>
      <c r="E64" s="53"/>
      <c r="J64" s="55" t="s">
        <v>157</v>
      </c>
      <c r="K64" s="54" t="s">
        <v>158</v>
      </c>
      <c r="N64" s="53"/>
      <c r="R64" s="56"/>
      <c r="S64" s="118"/>
      <c r="AF64" s="126"/>
    </row>
    <row r="65" spans="2:36" x14ac:dyDescent="0.2">
      <c r="B65" s="125"/>
      <c r="C65" s="53" t="s">
        <v>1</v>
      </c>
      <c r="D65" s="53"/>
      <c r="E65" s="53"/>
      <c r="J65" s="56" t="s">
        <v>37</v>
      </c>
      <c r="K65" s="118" t="str">
        <f>建物情報等!F12&amp;建物情報等!G12&amp;建物情報等!H12</f>
        <v>1/（・C）</v>
      </c>
      <c r="AF65" s="126"/>
    </row>
    <row r="66" spans="2:36" x14ac:dyDescent="0.2">
      <c r="B66" s="125"/>
      <c r="C66" s="53" t="s">
        <v>154</v>
      </c>
      <c r="D66" s="53"/>
      <c r="E66" s="53"/>
      <c r="J66" s="56" t="s">
        <v>159</v>
      </c>
      <c r="K66" s="118" t="s">
        <v>150</v>
      </c>
      <c r="AF66" s="126"/>
    </row>
    <row r="67" spans="2:36" x14ac:dyDescent="0.2">
      <c r="B67" s="125"/>
      <c r="C67" s="53" t="s">
        <v>155</v>
      </c>
      <c r="D67" s="53"/>
      <c r="E67" s="53"/>
      <c r="J67" s="56" t="s">
        <v>152</v>
      </c>
      <c r="K67" s="118" t="s">
        <v>153</v>
      </c>
      <c r="AF67" s="126"/>
    </row>
    <row r="68" spans="2:36" x14ac:dyDescent="0.2">
      <c r="B68" s="125"/>
      <c r="C68" s="53" t="s">
        <v>25</v>
      </c>
      <c r="D68" s="53"/>
      <c r="E68" s="53"/>
      <c r="J68" s="56" t="s">
        <v>38</v>
      </c>
      <c r="K68" s="116">
        <v>0.25</v>
      </c>
      <c r="AF68" s="126"/>
    </row>
    <row r="69" spans="2:36" x14ac:dyDescent="0.2">
      <c r="B69" s="125"/>
      <c r="C69" s="53" t="s">
        <v>40</v>
      </c>
      <c r="D69" s="53"/>
      <c r="E69" s="53"/>
      <c r="J69" s="56" t="s">
        <v>20</v>
      </c>
      <c r="K69" s="53" t="s">
        <v>19</v>
      </c>
      <c r="AF69" s="126"/>
    </row>
    <row r="70" spans="2:36" x14ac:dyDescent="0.2">
      <c r="B70" s="302"/>
      <c r="C70" s="301"/>
      <c r="D70" s="301"/>
      <c r="E70" s="301"/>
      <c r="F70" s="303"/>
      <c r="G70" s="303"/>
      <c r="H70" s="304"/>
      <c r="I70" s="301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5"/>
      <c r="AJ70" s="57"/>
    </row>
    <row r="71" spans="2:36" x14ac:dyDescent="0.2">
      <c r="B71" s="336" t="s">
        <v>233</v>
      </c>
    </row>
    <row r="72" spans="2:36" x14ac:dyDescent="0.2">
      <c r="B72" s="462"/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463"/>
      <c r="O72" s="463"/>
      <c r="P72" s="463"/>
      <c r="Q72" s="463"/>
      <c r="R72" s="463"/>
      <c r="S72" s="463"/>
      <c r="T72" s="463"/>
      <c r="U72" s="463"/>
      <c r="V72" s="463"/>
      <c r="W72" s="463"/>
      <c r="X72" s="464"/>
      <c r="Z72" s="427" t="s">
        <v>232</v>
      </c>
      <c r="AA72" s="427"/>
      <c r="AB72" s="427"/>
      <c r="AC72" s="427" t="str">
        <f>IF(建物情報等!$P$2="","",建物情報等!$P$2)</f>
        <v/>
      </c>
      <c r="AD72" s="427"/>
      <c r="AE72" s="427"/>
      <c r="AF72" s="427"/>
      <c r="AG72" s="427"/>
    </row>
    <row r="73" spans="2:36" x14ac:dyDescent="0.2">
      <c r="B73" s="465"/>
      <c r="C73" s="466"/>
      <c r="D73" s="466"/>
      <c r="E73" s="466"/>
      <c r="F73" s="466"/>
      <c r="G73" s="466"/>
      <c r="H73" s="466"/>
      <c r="I73" s="466"/>
      <c r="J73" s="466"/>
      <c r="K73" s="466"/>
      <c r="L73" s="466"/>
      <c r="M73" s="466"/>
      <c r="N73" s="466"/>
      <c r="O73" s="466"/>
      <c r="P73" s="466"/>
      <c r="Q73" s="466"/>
      <c r="R73" s="466"/>
      <c r="S73" s="466"/>
      <c r="T73" s="466"/>
      <c r="U73" s="466"/>
      <c r="V73" s="466"/>
      <c r="W73" s="466"/>
      <c r="X73" s="467"/>
      <c r="Z73" s="427"/>
      <c r="AA73" s="427"/>
      <c r="AB73" s="427"/>
      <c r="AC73" s="427"/>
      <c r="AD73" s="427"/>
      <c r="AE73" s="427"/>
      <c r="AF73" s="427"/>
      <c r="AG73" s="427"/>
    </row>
    <row r="75" spans="2:36" x14ac:dyDescent="0.2">
      <c r="B75" s="405" t="s">
        <v>209</v>
      </c>
    </row>
  </sheetData>
  <sheetProtection algorithmName="SHA-512" hashValue="sbzvJLyEx5+G14WSLtUTMk2tlh8AOZ2zQGa2ZeWgV8zCvWksiE2y72YWfwipz0LFHtOIs0Oc2KkO0K3iCzzaWA==" saltValue="YEmdWltqNWDnmDSvWM8nbA==" spinCount="100000" sheet="1" objects="1" scenarios="1"/>
  <mergeCells count="13">
    <mergeCell ref="AC72:AG73"/>
    <mergeCell ref="Z72:AB73"/>
    <mergeCell ref="C1:O1"/>
    <mergeCell ref="AL38:AV61"/>
    <mergeCell ref="V13:AF14"/>
    <mergeCell ref="V25:AF26"/>
    <mergeCell ref="B5:D5"/>
    <mergeCell ref="B6:D6"/>
    <mergeCell ref="AI16:AK16"/>
    <mergeCell ref="F5:G5"/>
    <mergeCell ref="F6:G6"/>
    <mergeCell ref="O5:T9"/>
    <mergeCell ref="B72:X73"/>
  </mergeCells>
  <phoneticPr fontId="3"/>
  <conditionalFormatting sqref="Z7">
    <cfRule type="expression" dxfId="5" priority="1">
      <formula>$AA$7=""</formula>
    </cfRule>
  </conditionalFormatting>
  <conditionalFormatting sqref="AA31">
    <cfRule type="expression" dxfId="4" priority="6">
      <formula>$AB$31=""</formula>
    </cfRule>
  </conditionalFormatting>
  <conditionalFormatting sqref="AA19:AB19">
    <cfRule type="expression" dxfId="3" priority="4">
      <formula>$AB$31=""</formula>
    </cfRule>
  </conditionalFormatting>
  <conditionalFormatting sqref="AB29 AB33">
    <cfRule type="expression" dxfId="2" priority="2">
      <formula>$AB$31=""</formula>
    </cfRule>
  </conditionalFormatting>
  <conditionalFormatting sqref="AB29:AB30 AC30 AC32 AB32:AB33">
    <cfRule type="expression" dxfId="1" priority="5">
      <formula>$AB$31=""</formula>
    </cfRule>
  </conditionalFormatting>
  <conditionalFormatting sqref="AB30:AC30 AB32:AC32">
    <cfRule type="expression" dxfId="0" priority="3">
      <formula>$AB$31=""</formula>
    </cfRule>
  </conditionalFormatting>
  <pageMargins left="0.24" right="0.16" top="0.56999999999999995" bottom="0.28999999999999998" header="0.51200000000000001" footer="0.26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85"/>
  <sheetViews>
    <sheetView showGridLines="0" topLeftCell="A26" zoomScale="145" zoomScaleNormal="145" workbookViewId="0">
      <selection activeCell="R39" sqref="R39"/>
    </sheetView>
  </sheetViews>
  <sheetFormatPr defaultColWidth="8.77734375" defaultRowHeight="13.2" x14ac:dyDescent="0.2"/>
  <cols>
    <col min="1" max="1" width="5.44140625" customWidth="1"/>
    <col min="3" max="3" width="8.77734375" bestFit="1" customWidth="1"/>
    <col min="4" max="4" width="5.77734375" bestFit="1" customWidth="1"/>
    <col min="5" max="5" width="7.77734375" bestFit="1" customWidth="1"/>
    <col min="6" max="6" width="7.109375" bestFit="1" customWidth="1"/>
    <col min="7" max="7" width="9.77734375" customWidth="1"/>
    <col min="8" max="13" width="9" customWidth="1"/>
    <col min="14" max="14" width="9.44140625" bestFit="1" customWidth="1"/>
    <col min="21" max="25" width="9" hidden="1" customWidth="1"/>
    <col min="27" max="28" width="12.77734375" bestFit="1" customWidth="1"/>
  </cols>
  <sheetData>
    <row r="1" spans="1:18" x14ac:dyDescent="0.2">
      <c r="B1" s="7" t="s">
        <v>46</v>
      </c>
      <c r="C1" s="468">
        <f>沈下検討書!C1</f>
        <v>0</v>
      </c>
      <c r="D1" s="468"/>
      <c r="E1" s="468">
        <f>沈下検討書!$G$1</f>
        <v>0</v>
      </c>
      <c r="F1" s="468"/>
      <c r="G1" s="468"/>
      <c r="H1" s="468"/>
      <c r="N1" s="2" t="s">
        <v>39</v>
      </c>
    </row>
    <row r="2" spans="1:18" x14ac:dyDescent="0.2">
      <c r="E2" s="7"/>
      <c r="F2" s="9"/>
    </row>
    <row r="3" spans="1:18" ht="14.4" x14ac:dyDescent="0.2">
      <c r="A3" s="242"/>
      <c r="B3" t="s">
        <v>142</v>
      </c>
      <c r="C3" s="242"/>
      <c r="D3" s="242"/>
      <c r="E3" s="243" t="s">
        <v>143</v>
      </c>
      <c r="F3" s="241" t="e">
        <f>#REF!</f>
        <v>#REF!</v>
      </c>
    </row>
    <row r="4" spans="1:18" ht="14.4" x14ac:dyDescent="0.2">
      <c r="B4" t="s">
        <v>21</v>
      </c>
      <c r="E4" s="5" t="s">
        <v>30</v>
      </c>
      <c r="F4" s="10">
        <f>沈下検討書!F5</f>
        <v>0</v>
      </c>
      <c r="N4" s="7" t="s">
        <v>99</v>
      </c>
      <c r="O4" s="28">
        <v>16</v>
      </c>
      <c r="P4" s="9" t="s">
        <v>192</v>
      </c>
      <c r="Q4" s="28">
        <v>18</v>
      </c>
      <c r="R4" t="s">
        <v>193</v>
      </c>
    </row>
    <row r="5" spans="1:18" ht="14.4" x14ac:dyDescent="0.2">
      <c r="B5" t="s">
        <v>22</v>
      </c>
      <c r="E5" s="5" t="s">
        <v>12</v>
      </c>
      <c r="F5" s="10">
        <f>沈下検討書!F6</f>
        <v>0</v>
      </c>
      <c r="N5" s="7"/>
      <c r="O5" s="9"/>
    </row>
    <row r="6" spans="1:18" ht="14.4" x14ac:dyDescent="0.2">
      <c r="B6" t="s">
        <v>23</v>
      </c>
      <c r="E6" s="5" t="s">
        <v>34</v>
      </c>
      <c r="F6" s="10"/>
      <c r="G6" s="7"/>
      <c r="H6" s="9"/>
    </row>
    <row r="7" spans="1:18" ht="14.4" x14ac:dyDescent="0.2">
      <c r="B7" t="s">
        <v>24</v>
      </c>
      <c r="E7" s="5" t="s">
        <v>13</v>
      </c>
      <c r="F7" s="10">
        <f>沈下検討書!F7</f>
        <v>0</v>
      </c>
      <c r="G7" s="6"/>
    </row>
    <row r="8" spans="1:18" ht="14.4" x14ac:dyDescent="0.2">
      <c r="E8" s="5" t="s">
        <v>14</v>
      </c>
      <c r="F8" s="10" t="s">
        <v>57</v>
      </c>
    </row>
    <row r="9" spans="1:18" ht="14.4" x14ac:dyDescent="0.2">
      <c r="E9" s="5" t="s">
        <v>15</v>
      </c>
      <c r="F9" s="10" t="s">
        <v>58</v>
      </c>
    </row>
    <row r="10" spans="1:18" ht="15.6" x14ac:dyDescent="0.3">
      <c r="B10" t="s">
        <v>70</v>
      </c>
      <c r="E10" s="8" t="s">
        <v>61</v>
      </c>
      <c r="F10" s="30" t="s">
        <v>62</v>
      </c>
    </row>
    <row r="11" spans="1:18" ht="15.6" x14ac:dyDescent="0.3">
      <c r="B11" t="s">
        <v>26</v>
      </c>
      <c r="E11" s="5" t="s">
        <v>97</v>
      </c>
      <c r="F11" s="10" t="s">
        <v>36</v>
      </c>
    </row>
    <row r="12" spans="1:18" ht="18" x14ac:dyDescent="0.2">
      <c r="B12" t="s">
        <v>96</v>
      </c>
      <c r="E12" s="5" t="s">
        <v>98</v>
      </c>
    </row>
    <row r="13" spans="1:18" x14ac:dyDescent="0.2">
      <c r="B13" s="19" t="s">
        <v>43</v>
      </c>
      <c r="C13" s="19"/>
      <c r="D13" s="19"/>
      <c r="E13" s="20" t="s">
        <v>47</v>
      </c>
      <c r="F13" s="21" t="s">
        <v>48</v>
      </c>
      <c r="G13" s="19"/>
    </row>
    <row r="14" spans="1:18" x14ac:dyDescent="0.2">
      <c r="B14" t="s">
        <v>71</v>
      </c>
      <c r="E14" s="7" t="s">
        <v>37</v>
      </c>
      <c r="F14" s="9" t="str">
        <f>建物情報等!F12&amp;建物情報等!G12&amp;建物情報等!H12</f>
        <v>1/（・C）</v>
      </c>
    </row>
    <row r="15" spans="1:18" x14ac:dyDescent="0.2">
      <c r="B15" t="s">
        <v>148</v>
      </c>
      <c r="E15" s="7" t="s">
        <v>149</v>
      </c>
      <c r="F15" s="9" t="s">
        <v>150</v>
      </c>
    </row>
    <row r="16" spans="1:18" x14ac:dyDescent="0.2">
      <c r="B16" t="s">
        <v>151</v>
      </c>
      <c r="E16" s="7" t="s">
        <v>152</v>
      </c>
      <c r="F16" s="9" t="s">
        <v>153</v>
      </c>
    </row>
    <row r="17" spans="1:27" x14ac:dyDescent="0.2">
      <c r="B17" t="s">
        <v>25</v>
      </c>
      <c r="E17" s="7" t="s">
        <v>38</v>
      </c>
      <c r="F17" s="9">
        <v>0.25</v>
      </c>
    </row>
    <row r="18" spans="1:27" x14ac:dyDescent="0.2">
      <c r="E18" s="7"/>
    </row>
    <row r="19" spans="1:27" x14ac:dyDescent="0.2">
      <c r="B19" t="s">
        <v>40</v>
      </c>
      <c r="E19" s="7" t="s">
        <v>20</v>
      </c>
      <c r="F19" t="s">
        <v>19</v>
      </c>
      <c r="AA19" s="40"/>
    </row>
    <row r="20" spans="1:27" x14ac:dyDescent="0.2">
      <c r="E20" s="7"/>
    </row>
    <row r="21" spans="1:27" x14ac:dyDescent="0.2">
      <c r="B21" s="19"/>
      <c r="E21" s="7"/>
    </row>
    <row r="22" spans="1:27" x14ac:dyDescent="0.2">
      <c r="E22" s="7"/>
    </row>
    <row r="23" spans="1:27" x14ac:dyDescent="0.2">
      <c r="E23" s="7"/>
      <c r="L23" s="34" t="str">
        <f>IF($C23="","",(1/(2*3.14)*(($G23*$H23/(SQRT($G23^2+$H23^2+1)))*(($G23^2+$H23^2+2)/(($G23^2+1)*($H23^2+1)))+(ASIN(($G23*$H23)/(SQRT(($G23^2+1)*($H23^2+1))))))))</f>
        <v/>
      </c>
    </row>
    <row r="24" spans="1:27" x14ac:dyDescent="0.2">
      <c r="A24" s="315" t="e">
        <f>IF(C24="","",VLOOKUP(C24,アルファベット変換,2,FALSE))</f>
        <v>#N/A</v>
      </c>
      <c r="B24" t="s">
        <v>10</v>
      </c>
      <c r="C24" s="117">
        <f>沈下検討書!X5</f>
        <v>0</v>
      </c>
    </row>
    <row r="25" spans="1:27" s="3" customFormat="1" ht="27" customHeight="1" x14ac:dyDescent="0.2">
      <c r="A25" s="2"/>
      <c r="B25" s="134" t="s">
        <v>140</v>
      </c>
      <c r="C25" s="3" t="s">
        <v>2</v>
      </c>
      <c r="D25" s="3" t="s">
        <v>0</v>
      </c>
      <c r="E25" s="3" t="s">
        <v>3</v>
      </c>
      <c r="F25" s="3" t="s">
        <v>4</v>
      </c>
      <c r="G25" s="3" t="s">
        <v>28</v>
      </c>
      <c r="H25" s="3" t="s">
        <v>29</v>
      </c>
      <c r="I25" s="3" t="s">
        <v>63</v>
      </c>
      <c r="J25" s="3" t="s">
        <v>64</v>
      </c>
      <c r="K25" s="3" t="s">
        <v>65</v>
      </c>
      <c r="L25" s="3" t="s">
        <v>66</v>
      </c>
      <c r="M25" s="29" t="s">
        <v>60</v>
      </c>
      <c r="N25" s="3" t="s">
        <v>5</v>
      </c>
      <c r="O25" s="3" t="s">
        <v>144</v>
      </c>
      <c r="P25" s="3" t="s">
        <v>146</v>
      </c>
      <c r="Q25" s="3" t="s">
        <v>1</v>
      </c>
      <c r="R25" s="3" t="s">
        <v>9</v>
      </c>
      <c r="S25" s="3" t="s">
        <v>18</v>
      </c>
      <c r="U25" s="11" t="s">
        <v>7</v>
      </c>
      <c r="V25" s="11" t="s">
        <v>27</v>
      </c>
      <c r="W25" s="11" t="s">
        <v>6</v>
      </c>
      <c r="X25" s="11"/>
      <c r="Y25" s="11"/>
      <c r="Z25" s="3" t="s">
        <v>189</v>
      </c>
      <c r="AA25" s="3" t="s">
        <v>190</v>
      </c>
    </row>
    <row r="26" spans="1:27" x14ac:dyDescent="0.2">
      <c r="B26" t="s">
        <v>34</v>
      </c>
      <c r="D26" t="s">
        <v>49</v>
      </c>
      <c r="E26" t="s">
        <v>50</v>
      </c>
      <c r="M26" t="s">
        <v>59</v>
      </c>
      <c r="N26" t="s">
        <v>51</v>
      </c>
      <c r="O26" t="s">
        <v>145</v>
      </c>
      <c r="P26" t="s">
        <v>147</v>
      </c>
      <c r="Q26" s="18" t="s">
        <v>52</v>
      </c>
      <c r="R26" t="s">
        <v>53</v>
      </c>
      <c r="S26" t="s">
        <v>54</v>
      </c>
      <c r="U26" s="12"/>
      <c r="V26" s="12"/>
      <c r="W26" s="12"/>
      <c r="X26" s="12"/>
      <c r="Y26" s="12"/>
      <c r="Z26" t="s">
        <v>191</v>
      </c>
    </row>
    <row r="27" spans="1:27" x14ac:dyDescent="0.2">
      <c r="C27" s="1" t="s">
        <v>16</v>
      </c>
      <c r="U27" s="12"/>
      <c r="V27" s="12"/>
      <c r="W27" s="12"/>
      <c r="X27" s="12"/>
      <c r="Y27" s="12"/>
    </row>
    <row r="28" spans="1:27" x14ac:dyDescent="0.2">
      <c r="B28" t="s">
        <v>55</v>
      </c>
      <c r="C28" s="1" t="s">
        <v>17</v>
      </c>
      <c r="D28" t="s">
        <v>31</v>
      </c>
      <c r="E28" t="s">
        <v>8</v>
      </c>
      <c r="N28" t="s">
        <v>32</v>
      </c>
      <c r="R28" t="s">
        <v>33</v>
      </c>
      <c r="S28" t="s">
        <v>11</v>
      </c>
      <c r="U28" s="12"/>
      <c r="V28" s="12"/>
      <c r="W28" s="12"/>
      <c r="X28" s="12"/>
      <c r="Y28" s="12"/>
      <c r="Z28" t="e">
        <f>AVERAGE(Z30:Z49)</f>
        <v>#N/A</v>
      </c>
      <c r="AA28" t="e">
        <f>IF($Z$28&gt;0,建物情報等!$N$19*((1-建物情報等!$N$20^2)/(1400*Z28))*建物情報等!$F$11*建物情報等!$F$9*100,0)</f>
        <v>#N/A</v>
      </c>
    </row>
    <row r="29" spans="1:27" x14ac:dyDescent="0.2">
      <c r="U29" s="12"/>
      <c r="V29" s="12"/>
      <c r="W29" s="12"/>
      <c r="X29" s="12"/>
      <c r="Y29" s="12"/>
    </row>
    <row r="30" spans="1:27" x14ac:dyDescent="0.2">
      <c r="A30" s="315" t="e">
        <f>CONCATENATE($A$24,$B30)*1</f>
        <v>#N/A</v>
      </c>
      <c r="B30" s="13">
        <v>0.25</v>
      </c>
      <c r="C30" s="15" t="e">
        <f>VLOOKUP(A30,沈下計算用バックデータ!$D$15:$G$470,4,FALSE)</f>
        <v>#N/A</v>
      </c>
      <c r="D30" s="15" t="e">
        <f>VLOOKUP(A30,沈下計算用バックデータ!$D$15:$F$470,2,FALSE)</f>
        <v>#N/A</v>
      </c>
      <c r="E30" s="15" t="e">
        <f>VLOOKUP(A30,沈下計算用バックデータ!$D$15:$F$470,3,FALSE)</f>
        <v>#N/A</v>
      </c>
      <c r="F30" s="14" t="e">
        <f>IF(C30="","",3*D30+0.05*E30)</f>
        <v>#N/A</v>
      </c>
      <c r="G30" s="15" t="e">
        <f>IF($C30="","",IF(F$4/($B30-0.125)&gt;3,"∞",F$4/($B30-0.125)))</f>
        <v>#N/A</v>
      </c>
      <c r="H30" s="15" t="e">
        <f>IF($C30="","",IF(F$5/($B30-0.125)&gt;3,"∞",F$5/($B30-0.125)))</f>
        <v>#N/A</v>
      </c>
      <c r="I30" s="14" t="e">
        <f>IF($G30="","",IF($G30="∞","∞",ROUNDUP($G30,1)))</f>
        <v>#N/A</v>
      </c>
      <c r="J30" s="14" t="e">
        <f>IF($H30="","",IF($H30="∞","∞",ROUNDUP($H30,1)))</f>
        <v>#N/A</v>
      </c>
      <c r="K30" s="14" t="e">
        <f>IF($I30="","",VLOOKUP($I30,Sheet2!$C$5:$D$35,2))</f>
        <v>#N/A</v>
      </c>
      <c r="L30" s="14" t="e">
        <f>IF($J30="","",VLOOKUP($J30,Sheet2!$C$5:$D$35,2))</f>
        <v>#N/A</v>
      </c>
      <c r="M30" s="33" t="e">
        <f>IF($C30="","",IF(L30="∞",VLOOKUP($K30,Sheet2!$F$5:$G$20,2),(1/(2*3.14)*(($G30*$H30/(SQRT($G30^2+$H30^2+1)))*(($G30^2+$H30^2+2)/(($G30^2+1)*($H30^2+1)))+(ASIN(($G30*$H30)/(SQRT(($G30^2+1)*($H30^2+1)))))))))</f>
        <v>#N/A</v>
      </c>
      <c r="N30" s="33" t="e">
        <f>IF($C30="","",$F$7*$M30)</f>
        <v>#N/A</v>
      </c>
      <c r="O30" s="257" t="e">
        <f>IF($C30="","",45*$D30+0.75*$E30)</f>
        <v>#N/A</v>
      </c>
      <c r="P30" s="257" t="e">
        <f>IF(C30="","",$O30/2)</f>
        <v>#N/A</v>
      </c>
      <c r="Q30" s="15" t="e">
        <f>IF($C30="","",1/建物情報等!$G$12/$P30)</f>
        <v>#N/A</v>
      </c>
      <c r="R30" s="132" t="e">
        <f>IF(C30="","",IF($E30=0,$N30*$Q30*0.25*100,0))</f>
        <v>#N/A</v>
      </c>
      <c r="S30" s="4" t="e">
        <f>IF($C30="","",IF($R30="",0,$R30))</f>
        <v>#N/A</v>
      </c>
      <c r="T30" s="4"/>
      <c r="U30" s="12" t="e">
        <f t="shared" ref="U30:U69" si="0">IF($C30="c",1.2*$O30,"")</f>
        <v>#N/A</v>
      </c>
      <c r="V30" s="12" t="e">
        <f t="shared" ref="V30:V49" si="1">$N30*4</f>
        <v>#N/A</v>
      </c>
      <c r="W30" s="12">
        <f t="shared" ref="W30:W69" si="2">16*$B30</f>
        <v>4</v>
      </c>
      <c r="X30" s="12" t="e">
        <f t="shared" ref="X30:X69" si="3">$V30+$W30</f>
        <v>#N/A</v>
      </c>
      <c r="Y30" s="12" t="e">
        <f t="shared" ref="Y30:Y69" si="4">IF($U30="","",IF($X30&lt;=$U30,"○","×"))</f>
        <v>#N/A</v>
      </c>
      <c r="Z30" t="e">
        <f>IF(C30="s",F30,"")</f>
        <v>#N/A</v>
      </c>
    </row>
    <row r="31" spans="1:27" x14ac:dyDescent="0.2">
      <c r="A31" s="315" t="e">
        <f t="shared" ref="A31:A67" si="5">CONCATENATE($A$24,$B31)*1</f>
        <v>#N/A</v>
      </c>
      <c r="B31" s="13">
        <v>0.5</v>
      </c>
      <c r="C31" s="15" t="e">
        <f>VLOOKUP(A31,沈下計算用バックデータ!$D$15:$G$470,4,FALSE)</f>
        <v>#N/A</v>
      </c>
      <c r="D31" s="15" t="e">
        <f>VLOOKUP(A31,沈下計算用バックデータ!$D$15:$F$470,2,FALSE)</f>
        <v>#N/A</v>
      </c>
      <c r="E31" s="15" t="e">
        <f>VLOOKUP(A31,沈下計算用バックデータ!$D$15:$F$470,3,FALSE)</f>
        <v>#N/A</v>
      </c>
      <c r="F31" s="14" t="e">
        <f t="shared" ref="F31:F49" si="6">IF(C31="","",3*D31+0.05*E31)</f>
        <v>#N/A</v>
      </c>
      <c r="G31" s="15" t="e">
        <f t="shared" ref="G31:G49" si="7">IF($C31="","",IF(F$4/($B31-0.125)&gt;3,"∞",F$4/($B31-0.125)))</f>
        <v>#N/A</v>
      </c>
      <c r="H31" s="15" t="e">
        <f t="shared" ref="H31:H49" si="8">IF($C31="","",IF(F$5/($B31-0.125)&gt;3,"∞",F$5/($B31-0.125)))</f>
        <v>#N/A</v>
      </c>
      <c r="I31" s="14" t="e">
        <f t="shared" ref="I31:I49" si="9">IF($G31="","",IF($G31="∞","∞",ROUNDUP($G31,1)))</f>
        <v>#N/A</v>
      </c>
      <c r="J31" s="14" t="e">
        <f t="shared" ref="J31:J49" si="10">IF($H31="","",IF($H31="∞","∞",ROUNDUP($H31,1)))</f>
        <v>#N/A</v>
      </c>
      <c r="K31" s="14" t="e">
        <f>IF($I31="","",VLOOKUP($I31,Sheet2!$C$5:$D$35,2))</f>
        <v>#N/A</v>
      </c>
      <c r="L31" s="14" t="e">
        <f>IF($J31="","",VLOOKUP($J31,Sheet2!$C$5:$D$35,2))</f>
        <v>#N/A</v>
      </c>
      <c r="M31" s="33" t="e">
        <f>IF($C31="","",IF(L31="∞",VLOOKUP($K31,Sheet2!$F$5:$G$20,2),(1/(2*3.14)*(($G31*$H31/(SQRT($G31^2+$H31^2+1)))*(($G31^2+$H31^2+2)/(($G31^2+1)*($H31^2+1)))+(ASIN(($G31*$H31)/(SQRT(($G31^2+1)*($H31^2+1)))))))))</f>
        <v>#N/A</v>
      </c>
      <c r="N31" s="33" t="e">
        <f t="shared" ref="N31:N49" si="11">IF($C31="","",$F$7*$M31)</f>
        <v>#N/A</v>
      </c>
      <c r="O31" s="257" t="e">
        <f t="shared" ref="O31:O49" si="12">IF($C31="","",45*$D31+0.75*$E31)</f>
        <v>#N/A</v>
      </c>
      <c r="P31" s="257" t="e">
        <f t="shared" ref="P31:P49" si="13">IF(C31="","",$O31/2)</f>
        <v>#N/A</v>
      </c>
      <c r="Q31" s="15" t="e">
        <f>IF($C31="","",1/建物情報等!$G$12/$P31)</f>
        <v>#N/A</v>
      </c>
      <c r="R31" s="132" t="e">
        <f t="shared" ref="R31:R36" si="14">IF(C31="","",IF($E31=0,$N31*$Q31*0.25*100,0))</f>
        <v>#N/A</v>
      </c>
      <c r="S31" s="4" t="e">
        <f t="shared" ref="S31:S49" si="15">IF($C31="","",$S30+$R31)</f>
        <v>#N/A</v>
      </c>
      <c r="T31" s="4"/>
      <c r="U31" s="12" t="e">
        <f t="shared" si="0"/>
        <v>#N/A</v>
      </c>
      <c r="V31" s="12" t="e">
        <f t="shared" si="1"/>
        <v>#N/A</v>
      </c>
      <c r="W31" s="12">
        <f t="shared" si="2"/>
        <v>8</v>
      </c>
      <c r="X31" s="12" t="e">
        <f t="shared" si="3"/>
        <v>#N/A</v>
      </c>
      <c r="Y31" s="12" t="e">
        <f t="shared" si="4"/>
        <v>#N/A</v>
      </c>
      <c r="Z31" t="e">
        <f t="shared" ref="Z31:Z49" si="16">IF(C31="s",F31,"")</f>
        <v>#N/A</v>
      </c>
    </row>
    <row r="32" spans="1:27" x14ac:dyDescent="0.2">
      <c r="A32" s="315" t="e">
        <f t="shared" si="5"/>
        <v>#N/A</v>
      </c>
      <c r="B32" s="13">
        <v>0.75</v>
      </c>
      <c r="C32" s="15" t="e">
        <f>VLOOKUP(A32,沈下計算用バックデータ!$D$15:$G$470,4,FALSE)</f>
        <v>#N/A</v>
      </c>
      <c r="D32" s="15" t="e">
        <f>VLOOKUP(A32,沈下計算用バックデータ!$D$15:$F$470,2,FALSE)</f>
        <v>#N/A</v>
      </c>
      <c r="E32" s="15" t="e">
        <f>VLOOKUP(A32,沈下計算用バックデータ!$D$15:$F$470,3,FALSE)</f>
        <v>#N/A</v>
      </c>
      <c r="F32" s="14" t="e">
        <f t="shared" si="6"/>
        <v>#N/A</v>
      </c>
      <c r="G32" s="15" t="e">
        <f t="shared" si="7"/>
        <v>#N/A</v>
      </c>
      <c r="H32" s="15" t="e">
        <f t="shared" si="8"/>
        <v>#N/A</v>
      </c>
      <c r="I32" s="14" t="e">
        <f t="shared" si="9"/>
        <v>#N/A</v>
      </c>
      <c r="J32" s="14" t="e">
        <f t="shared" si="10"/>
        <v>#N/A</v>
      </c>
      <c r="K32" s="14" t="e">
        <f>IF($I32="","",VLOOKUP($I32,Sheet2!$C$5:$D$35,2))</f>
        <v>#N/A</v>
      </c>
      <c r="L32" s="14" t="e">
        <f>IF($J32="","",VLOOKUP($J32,Sheet2!$C$5:$D$35,2))</f>
        <v>#N/A</v>
      </c>
      <c r="M32" s="33" t="e">
        <f>IF($C32="","",IF(L32="∞",VLOOKUP($K32,Sheet2!$F$5:$G$20,2),(1/(2*3.14)*(($G32*$H32/(SQRT($G32^2+$H32^2+1)))*(($G32^2+$H32^2+2)/(($G32^2+1)*($H32^2+1)))+(ASIN(($G32*$H32)/(SQRT(($G32^2+1)*($H32^2+1)))))))))</f>
        <v>#N/A</v>
      </c>
      <c r="N32" s="33" t="e">
        <f t="shared" si="11"/>
        <v>#N/A</v>
      </c>
      <c r="O32" s="257" t="e">
        <f t="shared" si="12"/>
        <v>#N/A</v>
      </c>
      <c r="P32" s="257" t="e">
        <f t="shared" si="13"/>
        <v>#N/A</v>
      </c>
      <c r="Q32" s="15" t="e">
        <f>IF($C32="","",1/建物情報等!$G$12/$P32)</f>
        <v>#N/A</v>
      </c>
      <c r="R32" s="132" t="e">
        <f t="shared" si="14"/>
        <v>#N/A</v>
      </c>
      <c r="S32" s="4" t="e">
        <f t="shared" si="15"/>
        <v>#N/A</v>
      </c>
      <c r="T32" s="4"/>
      <c r="U32" s="12" t="e">
        <f t="shared" si="0"/>
        <v>#N/A</v>
      </c>
      <c r="V32" s="12" t="e">
        <f t="shared" si="1"/>
        <v>#N/A</v>
      </c>
      <c r="W32" s="12">
        <f t="shared" si="2"/>
        <v>12</v>
      </c>
      <c r="X32" s="12" t="e">
        <f t="shared" si="3"/>
        <v>#N/A</v>
      </c>
      <c r="Y32" s="12" t="e">
        <f t="shared" si="4"/>
        <v>#N/A</v>
      </c>
      <c r="Z32" t="e">
        <f t="shared" si="16"/>
        <v>#N/A</v>
      </c>
    </row>
    <row r="33" spans="1:26" x14ac:dyDescent="0.2">
      <c r="A33" s="315" t="e">
        <f t="shared" si="5"/>
        <v>#N/A</v>
      </c>
      <c r="B33" s="13">
        <v>1</v>
      </c>
      <c r="C33" s="15" t="e">
        <f>VLOOKUP(A33,沈下計算用バックデータ!$D$15:$G$470,4,FALSE)</f>
        <v>#N/A</v>
      </c>
      <c r="D33" s="15" t="e">
        <f>VLOOKUP(A33,沈下計算用バックデータ!$D$15:$F$470,2,FALSE)</f>
        <v>#N/A</v>
      </c>
      <c r="E33" s="15" t="e">
        <f>VLOOKUP(A33,沈下計算用バックデータ!$D$15:$F$470,3,FALSE)</f>
        <v>#N/A</v>
      </c>
      <c r="F33" s="14" t="e">
        <f t="shared" si="6"/>
        <v>#N/A</v>
      </c>
      <c r="G33" s="15" t="e">
        <f t="shared" si="7"/>
        <v>#N/A</v>
      </c>
      <c r="H33" s="15" t="e">
        <f t="shared" si="8"/>
        <v>#N/A</v>
      </c>
      <c r="I33" s="14" t="e">
        <f t="shared" si="9"/>
        <v>#N/A</v>
      </c>
      <c r="J33" s="14" t="e">
        <f t="shared" si="10"/>
        <v>#N/A</v>
      </c>
      <c r="K33" s="14" t="e">
        <f>IF($I33="","",VLOOKUP($I33,Sheet2!$C$5:$D$35,2))</f>
        <v>#N/A</v>
      </c>
      <c r="L33" s="14" t="e">
        <f>IF($J33="","",VLOOKUP($J33,Sheet2!$C$5:$D$35,2))</f>
        <v>#N/A</v>
      </c>
      <c r="M33" s="33" t="e">
        <f>IF($C33="","",IF(L33="∞",VLOOKUP($K33,Sheet2!$F$5:$G$20,2),(1/(2*3.14)*(($G33*$H33/(SQRT($G33^2+$H33^2+1)))*(($G33^2+$H33^2+2)/(($G33^2+1)*($H33^2+1)))+(ASIN(($G33*$H33)/(SQRT(($G33^2+1)*($H33^2+1)))))))))</f>
        <v>#N/A</v>
      </c>
      <c r="N33" s="33" t="e">
        <f t="shared" si="11"/>
        <v>#N/A</v>
      </c>
      <c r="O33" s="257" t="e">
        <f t="shared" si="12"/>
        <v>#N/A</v>
      </c>
      <c r="P33" s="257" t="e">
        <f t="shared" si="13"/>
        <v>#N/A</v>
      </c>
      <c r="Q33" s="15" t="e">
        <f>IF($C33="","",1/建物情報等!$G$12/$P33)</f>
        <v>#N/A</v>
      </c>
      <c r="R33" s="132" t="e">
        <f t="shared" si="14"/>
        <v>#N/A</v>
      </c>
      <c r="S33" s="4" t="e">
        <f t="shared" si="15"/>
        <v>#N/A</v>
      </c>
      <c r="T33" s="4"/>
      <c r="U33" s="12" t="e">
        <f t="shared" si="0"/>
        <v>#N/A</v>
      </c>
      <c r="V33" s="12" t="e">
        <f t="shared" si="1"/>
        <v>#N/A</v>
      </c>
      <c r="W33" s="12">
        <f t="shared" si="2"/>
        <v>16</v>
      </c>
      <c r="X33" s="12" t="e">
        <f t="shared" si="3"/>
        <v>#N/A</v>
      </c>
      <c r="Y33" s="12" t="e">
        <f t="shared" si="4"/>
        <v>#N/A</v>
      </c>
      <c r="Z33" t="e">
        <f t="shared" si="16"/>
        <v>#N/A</v>
      </c>
    </row>
    <row r="34" spans="1:26" x14ac:dyDescent="0.2">
      <c r="A34" s="315" t="e">
        <f t="shared" si="5"/>
        <v>#N/A</v>
      </c>
      <c r="B34" s="13">
        <v>1.25</v>
      </c>
      <c r="C34" s="15" t="e">
        <f>VLOOKUP(A34,沈下計算用バックデータ!$D$15:$G$470,4,FALSE)</f>
        <v>#N/A</v>
      </c>
      <c r="D34" s="15" t="e">
        <f>VLOOKUP(A34,沈下計算用バックデータ!$D$15:$F$470,2,FALSE)</f>
        <v>#N/A</v>
      </c>
      <c r="E34" s="15" t="e">
        <f>VLOOKUP(A34,沈下計算用バックデータ!$D$15:$F$470,3,FALSE)</f>
        <v>#N/A</v>
      </c>
      <c r="F34" s="14" t="e">
        <f t="shared" si="6"/>
        <v>#N/A</v>
      </c>
      <c r="G34" s="15" t="e">
        <f t="shared" si="7"/>
        <v>#N/A</v>
      </c>
      <c r="H34" s="15" t="e">
        <f t="shared" si="8"/>
        <v>#N/A</v>
      </c>
      <c r="I34" s="14" t="e">
        <f t="shared" si="9"/>
        <v>#N/A</v>
      </c>
      <c r="J34" s="14" t="e">
        <f t="shared" si="10"/>
        <v>#N/A</v>
      </c>
      <c r="K34" s="14" t="e">
        <f>IF($I34="","",VLOOKUP($I34,Sheet2!$C$5:$D$35,2))</f>
        <v>#N/A</v>
      </c>
      <c r="L34" s="14" t="e">
        <f>IF($J34="","",VLOOKUP($J34,Sheet2!$C$5:$D$35,2))</f>
        <v>#N/A</v>
      </c>
      <c r="M34" s="33" t="e">
        <f>IF($C34="","",IF(L34="∞",VLOOKUP($K34,Sheet2!$F$5:$G$20,2),(1/(2*3.14)*(($G34*$H34/(SQRT($G34^2+$H34^2+1)))*(($G34^2+$H34^2+2)/(($G34^2+1)*($H34^2+1)))+(ASIN(($G34*$H34)/(SQRT(($G34^2+1)*($H34^2+1)))))))))</f>
        <v>#N/A</v>
      </c>
      <c r="N34" s="33" t="e">
        <f t="shared" si="11"/>
        <v>#N/A</v>
      </c>
      <c r="O34" s="257" t="e">
        <f t="shared" si="12"/>
        <v>#N/A</v>
      </c>
      <c r="P34" s="257" t="e">
        <f t="shared" si="13"/>
        <v>#N/A</v>
      </c>
      <c r="Q34" s="15" t="e">
        <f>IF($C34="","",1/建物情報等!$G$12/$P34)</f>
        <v>#N/A</v>
      </c>
      <c r="R34" s="132" t="e">
        <f t="shared" si="14"/>
        <v>#N/A</v>
      </c>
      <c r="S34" s="4" t="e">
        <f t="shared" si="15"/>
        <v>#N/A</v>
      </c>
      <c r="T34" s="4"/>
      <c r="U34" s="12" t="e">
        <f t="shared" si="0"/>
        <v>#N/A</v>
      </c>
      <c r="V34" s="12" t="e">
        <f t="shared" si="1"/>
        <v>#N/A</v>
      </c>
      <c r="W34" s="12">
        <f t="shared" si="2"/>
        <v>20</v>
      </c>
      <c r="X34" s="12" t="e">
        <f t="shared" si="3"/>
        <v>#N/A</v>
      </c>
      <c r="Y34" s="12" t="e">
        <f t="shared" si="4"/>
        <v>#N/A</v>
      </c>
      <c r="Z34" t="e">
        <f t="shared" si="16"/>
        <v>#N/A</v>
      </c>
    </row>
    <row r="35" spans="1:26" x14ac:dyDescent="0.2">
      <c r="A35" s="315" t="e">
        <f t="shared" si="5"/>
        <v>#N/A</v>
      </c>
      <c r="B35" s="13">
        <v>1.5</v>
      </c>
      <c r="C35" s="15" t="e">
        <f>VLOOKUP(A35,沈下計算用バックデータ!$D$15:$G$470,4,FALSE)</f>
        <v>#N/A</v>
      </c>
      <c r="D35" s="15" t="e">
        <f>VLOOKUP(A35,沈下計算用バックデータ!$D$15:$F$470,2,FALSE)</f>
        <v>#N/A</v>
      </c>
      <c r="E35" s="15" t="e">
        <f>VLOOKUP(A35,沈下計算用バックデータ!$D$15:$F$470,3,FALSE)</f>
        <v>#N/A</v>
      </c>
      <c r="F35" s="14" t="e">
        <f t="shared" si="6"/>
        <v>#N/A</v>
      </c>
      <c r="G35" s="15" t="e">
        <f t="shared" si="7"/>
        <v>#N/A</v>
      </c>
      <c r="H35" s="15" t="e">
        <f t="shared" si="8"/>
        <v>#N/A</v>
      </c>
      <c r="I35" s="14" t="e">
        <f t="shared" si="9"/>
        <v>#N/A</v>
      </c>
      <c r="J35" s="14" t="e">
        <f t="shared" si="10"/>
        <v>#N/A</v>
      </c>
      <c r="K35" s="14" t="e">
        <f>IF($I35="","",VLOOKUP($I35,Sheet2!$C$5:$D$35,2))</f>
        <v>#N/A</v>
      </c>
      <c r="L35" s="14" t="e">
        <f>IF($J35="","",VLOOKUP($J35,Sheet2!$C$5:$D$35,2))</f>
        <v>#N/A</v>
      </c>
      <c r="M35" s="33" t="e">
        <f>IF($C35="","",IF(L35="∞",VLOOKUP($K35,Sheet2!$F$5:$G$20,2),(1/(2*3.14)*(($G35*$H35/(SQRT($G35^2+$H35^2+1)))*(($G35^2+$H35^2+2)/(($G35^2+1)*($H35^2+1)))+(ASIN(($G35*$H35)/(SQRT(($G35^2+1)*($H35^2+1)))))))))</f>
        <v>#N/A</v>
      </c>
      <c r="N35" s="33" t="e">
        <f t="shared" si="11"/>
        <v>#N/A</v>
      </c>
      <c r="O35" s="257" t="e">
        <f t="shared" si="12"/>
        <v>#N/A</v>
      </c>
      <c r="P35" s="257" t="e">
        <f t="shared" si="13"/>
        <v>#N/A</v>
      </c>
      <c r="Q35" s="15" t="e">
        <f>IF($C35="","",1/建物情報等!$G$12/$P35)</f>
        <v>#N/A</v>
      </c>
      <c r="R35" s="132" t="e">
        <f t="shared" si="14"/>
        <v>#N/A</v>
      </c>
      <c r="S35" s="4" t="e">
        <f>IF($C35="","",$S34+$R35)</f>
        <v>#N/A</v>
      </c>
      <c r="T35" s="4"/>
      <c r="U35" s="12" t="e">
        <f t="shared" si="0"/>
        <v>#N/A</v>
      </c>
      <c r="V35" s="12" t="e">
        <f t="shared" si="1"/>
        <v>#N/A</v>
      </c>
      <c r="W35" s="12">
        <f t="shared" si="2"/>
        <v>24</v>
      </c>
      <c r="X35" s="12" t="e">
        <f t="shared" si="3"/>
        <v>#N/A</v>
      </c>
      <c r="Y35" s="12" t="e">
        <f t="shared" si="4"/>
        <v>#N/A</v>
      </c>
      <c r="Z35" t="e">
        <f t="shared" si="16"/>
        <v>#N/A</v>
      </c>
    </row>
    <row r="36" spans="1:26" x14ac:dyDescent="0.2">
      <c r="A36" s="315" t="e">
        <f t="shared" si="5"/>
        <v>#N/A</v>
      </c>
      <c r="B36" s="13">
        <v>1.75</v>
      </c>
      <c r="C36" s="15" t="e">
        <f>VLOOKUP(A36,沈下計算用バックデータ!$D$15:$G$470,4,FALSE)</f>
        <v>#N/A</v>
      </c>
      <c r="D36" s="15" t="e">
        <f>VLOOKUP(A36,沈下計算用バックデータ!$D$15:$F$470,2,FALSE)</f>
        <v>#N/A</v>
      </c>
      <c r="E36" s="15" t="e">
        <f>VLOOKUP(A36,沈下計算用バックデータ!$D$15:$F$470,3,FALSE)</f>
        <v>#N/A</v>
      </c>
      <c r="F36" s="14" t="e">
        <f t="shared" si="6"/>
        <v>#N/A</v>
      </c>
      <c r="G36" s="15" t="e">
        <f t="shared" si="7"/>
        <v>#N/A</v>
      </c>
      <c r="H36" s="15" t="e">
        <f t="shared" si="8"/>
        <v>#N/A</v>
      </c>
      <c r="I36" s="14" t="e">
        <f t="shared" si="9"/>
        <v>#N/A</v>
      </c>
      <c r="J36" s="14" t="e">
        <f t="shared" si="10"/>
        <v>#N/A</v>
      </c>
      <c r="K36" s="14" t="e">
        <f>IF($I36="","",VLOOKUP($I36,Sheet2!$C$5:$D$35,2))</f>
        <v>#N/A</v>
      </c>
      <c r="L36" s="14" t="e">
        <f>IF($J36="","",VLOOKUP($J36,Sheet2!$C$5:$D$35,2))</f>
        <v>#N/A</v>
      </c>
      <c r="M36" s="33" t="e">
        <f>IF($C36="","",IF(L36="∞",VLOOKUP($K36,Sheet2!$F$5:$G$20,2),(1/(2*3.14)*(($G36*$H36/(SQRT($G36^2+$H36^2+1)))*(($G36^2+$H36^2+2)/(($G36^2+1)*($H36^2+1)))+(ASIN(($G36*$H36)/(SQRT(($G36^2+1)*($H36^2+1)))))))))</f>
        <v>#N/A</v>
      </c>
      <c r="N36" s="33" t="e">
        <f t="shared" si="11"/>
        <v>#N/A</v>
      </c>
      <c r="O36" s="257" t="e">
        <f t="shared" si="12"/>
        <v>#N/A</v>
      </c>
      <c r="P36" s="257" t="e">
        <f t="shared" si="13"/>
        <v>#N/A</v>
      </c>
      <c r="Q36" s="15" t="e">
        <f>IF($C36="","",1/建物情報等!$G$12/$P36)</f>
        <v>#N/A</v>
      </c>
      <c r="R36" s="132" t="e">
        <f t="shared" si="14"/>
        <v>#N/A</v>
      </c>
      <c r="S36" s="4" t="e">
        <f t="shared" si="15"/>
        <v>#N/A</v>
      </c>
      <c r="T36" s="4"/>
      <c r="U36" s="12" t="e">
        <f t="shared" si="0"/>
        <v>#N/A</v>
      </c>
      <c r="V36" s="12" t="e">
        <f t="shared" si="1"/>
        <v>#N/A</v>
      </c>
      <c r="W36" s="12">
        <f t="shared" si="2"/>
        <v>28</v>
      </c>
      <c r="X36" s="12" t="e">
        <f t="shared" si="3"/>
        <v>#N/A</v>
      </c>
      <c r="Y36" s="12" t="e">
        <f t="shared" si="4"/>
        <v>#N/A</v>
      </c>
      <c r="Z36" t="e">
        <f t="shared" si="16"/>
        <v>#N/A</v>
      </c>
    </row>
    <row r="37" spans="1:26" x14ac:dyDescent="0.2">
      <c r="A37" s="315" t="e">
        <f t="shared" si="5"/>
        <v>#N/A</v>
      </c>
      <c r="B37" s="13">
        <v>2</v>
      </c>
      <c r="C37" s="15" t="e">
        <f>VLOOKUP(A37,沈下計算用バックデータ!$D$15:$G$470,4,FALSE)</f>
        <v>#N/A</v>
      </c>
      <c r="D37" s="15" t="e">
        <f>VLOOKUP(A37,沈下計算用バックデータ!$D$15:$F$470,2,FALSE)</f>
        <v>#N/A</v>
      </c>
      <c r="E37" s="15" t="e">
        <f>VLOOKUP(A37,沈下計算用バックデータ!$D$15:$F$470,3,FALSE)</f>
        <v>#N/A</v>
      </c>
      <c r="F37" s="14" t="e">
        <f t="shared" si="6"/>
        <v>#N/A</v>
      </c>
      <c r="G37" s="15" t="e">
        <f t="shared" si="7"/>
        <v>#N/A</v>
      </c>
      <c r="H37" s="15" t="e">
        <f t="shared" si="8"/>
        <v>#N/A</v>
      </c>
      <c r="I37" s="14" t="e">
        <f t="shared" si="9"/>
        <v>#N/A</v>
      </c>
      <c r="J37" s="14" t="e">
        <f t="shared" si="10"/>
        <v>#N/A</v>
      </c>
      <c r="K37" s="14" t="e">
        <f>IF($I37="","",VLOOKUP($I37,Sheet2!$C$5:$D$35,2))</f>
        <v>#N/A</v>
      </c>
      <c r="L37" s="14" t="e">
        <f>IF($J37="","",VLOOKUP($J37,Sheet2!$C$5:$D$35,2))</f>
        <v>#N/A</v>
      </c>
      <c r="M37" s="33" t="e">
        <f>IF($C37="","",IF(L37="∞",VLOOKUP($K37,Sheet2!$F$5:$G$20,2),(1/(2*3.14)*(($G37*$H37/(SQRT($G37^2+$H37^2+1)))*(($G37^2+$H37^2+2)/(($G37^2+1)*($H37^2+1)))+(ASIN(($G37*$H37)/(SQRT(($G37^2+1)*($H37^2+1)))))))))</f>
        <v>#N/A</v>
      </c>
      <c r="N37" s="33" t="e">
        <f t="shared" si="11"/>
        <v>#N/A</v>
      </c>
      <c r="O37" s="257" t="e">
        <f t="shared" si="12"/>
        <v>#N/A</v>
      </c>
      <c r="P37" s="257" t="e">
        <f t="shared" si="13"/>
        <v>#N/A</v>
      </c>
      <c r="Q37" s="15" t="e">
        <f>IF($C37="","",1/建物情報等!$G$12/$P37)</f>
        <v>#N/A</v>
      </c>
      <c r="R37" s="132" t="e">
        <f>IF(C37="","",IF($E37=0,$N37*$Q37*0.25*100,0))</f>
        <v>#N/A</v>
      </c>
      <c r="S37" s="4" t="e">
        <f t="shared" si="15"/>
        <v>#N/A</v>
      </c>
      <c r="T37" s="4"/>
      <c r="U37" s="12" t="e">
        <f t="shared" si="0"/>
        <v>#N/A</v>
      </c>
      <c r="V37" s="12" t="e">
        <f t="shared" si="1"/>
        <v>#N/A</v>
      </c>
      <c r="W37" s="12">
        <f t="shared" si="2"/>
        <v>32</v>
      </c>
      <c r="X37" s="12" t="e">
        <f t="shared" si="3"/>
        <v>#N/A</v>
      </c>
      <c r="Y37" s="12" t="e">
        <f t="shared" si="4"/>
        <v>#N/A</v>
      </c>
      <c r="Z37" t="e">
        <f t="shared" si="16"/>
        <v>#N/A</v>
      </c>
    </row>
    <row r="38" spans="1:26" x14ac:dyDescent="0.2">
      <c r="A38" s="315" t="e">
        <f t="shared" si="5"/>
        <v>#N/A</v>
      </c>
      <c r="B38" s="13">
        <v>2.25</v>
      </c>
      <c r="C38" s="15" t="e">
        <f>VLOOKUP(A38,沈下計算用バックデータ!$D$15:$G$470,4,FALSE)</f>
        <v>#N/A</v>
      </c>
      <c r="D38" s="15" t="e">
        <f>VLOOKUP(A38,沈下計算用バックデータ!$D$15:$F$470,2,FALSE)</f>
        <v>#N/A</v>
      </c>
      <c r="E38" s="15" t="e">
        <f>VLOOKUP(A38,沈下計算用バックデータ!$D$15:$F$470,3,FALSE)</f>
        <v>#N/A</v>
      </c>
      <c r="F38" s="14" t="e">
        <f t="shared" si="6"/>
        <v>#N/A</v>
      </c>
      <c r="G38" s="15" t="e">
        <f t="shared" si="7"/>
        <v>#N/A</v>
      </c>
      <c r="H38" s="15" t="e">
        <f t="shared" si="8"/>
        <v>#N/A</v>
      </c>
      <c r="I38" s="14" t="e">
        <f t="shared" si="9"/>
        <v>#N/A</v>
      </c>
      <c r="J38" s="14" t="e">
        <f t="shared" si="10"/>
        <v>#N/A</v>
      </c>
      <c r="K38" s="14" t="e">
        <f>IF($I38="","",VLOOKUP($I38,Sheet2!$C$5:$D$35,2))</f>
        <v>#N/A</v>
      </c>
      <c r="L38" s="14" t="e">
        <f>IF($J38="","",VLOOKUP($J38,Sheet2!$C$5:$D$35,2))</f>
        <v>#N/A</v>
      </c>
      <c r="M38" s="33" t="e">
        <f>IF($C38="","",IF(L38="∞",VLOOKUP($K38,Sheet2!$F$5:$G$20,2),(1/(2*3.14)*(($G38*$H38/(SQRT($G38^2+$H38^2+1)))*(($G38^2+$H38^2+2)/(($G38^2+1)*($H38^2+1)))+(ASIN(($G38*$H38)/(SQRT(($G38^2+1)*($H38^2+1)))))))))</f>
        <v>#N/A</v>
      </c>
      <c r="N38" s="33" t="e">
        <f t="shared" si="11"/>
        <v>#N/A</v>
      </c>
      <c r="O38" s="257" t="e">
        <f t="shared" si="12"/>
        <v>#N/A</v>
      </c>
      <c r="P38" s="257" t="e">
        <f t="shared" si="13"/>
        <v>#N/A</v>
      </c>
      <c r="Q38" s="15" t="e">
        <f>IF($C38="","",1/建物情報等!$G$12/$P38)</f>
        <v>#N/A</v>
      </c>
      <c r="R38" s="132" t="e">
        <f>IF(C38="","",IF(OR(AND(建物情報等!$K$16="はい",$D38&lt;=0.5),AND(建物情報等!$K$16="いいえ",$E38=0)),$N38*$Q38*0.25*100,0))</f>
        <v>#N/A</v>
      </c>
      <c r="S38" s="4" t="e">
        <f t="shared" si="15"/>
        <v>#N/A</v>
      </c>
      <c r="T38" s="4"/>
      <c r="U38" s="12" t="e">
        <f t="shared" si="0"/>
        <v>#N/A</v>
      </c>
      <c r="V38" s="12" t="e">
        <f t="shared" si="1"/>
        <v>#N/A</v>
      </c>
      <c r="W38" s="12">
        <f t="shared" si="2"/>
        <v>36</v>
      </c>
      <c r="X38" s="12" t="e">
        <f t="shared" si="3"/>
        <v>#N/A</v>
      </c>
      <c r="Y38" s="12" t="e">
        <f t="shared" si="4"/>
        <v>#N/A</v>
      </c>
      <c r="Z38" t="e">
        <f t="shared" si="16"/>
        <v>#N/A</v>
      </c>
    </row>
    <row r="39" spans="1:26" x14ac:dyDescent="0.2">
      <c r="A39" s="315" t="e">
        <f t="shared" si="5"/>
        <v>#N/A</v>
      </c>
      <c r="B39" s="13">
        <v>2.5</v>
      </c>
      <c r="C39" s="15" t="e">
        <f>VLOOKUP(A39,沈下計算用バックデータ!$D$15:$G$470,4,FALSE)</f>
        <v>#N/A</v>
      </c>
      <c r="D39" s="15" t="e">
        <f>VLOOKUP(A39,沈下計算用バックデータ!$D$15:$F$470,2,FALSE)</f>
        <v>#N/A</v>
      </c>
      <c r="E39" s="15" t="e">
        <f>VLOOKUP(A39,沈下計算用バックデータ!$D$15:$F$470,3,FALSE)</f>
        <v>#N/A</v>
      </c>
      <c r="F39" s="14" t="e">
        <f t="shared" si="6"/>
        <v>#N/A</v>
      </c>
      <c r="G39" s="15" t="e">
        <f t="shared" si="7"/>
        <v>#N/A</v>
      </c>
      <c r="H39" s="15" t="e">
        <f t="shared" si="8"/>
        <v>#N/A</v>
      </c>
      <c r="I39" s="14" t="e">
        <f t="shared" si="9"/>
        <v>#N/A</v>
      </c>
      <c r="J39" s="14" t="e">
        <f t="shared" si="10"/>
        <v>#N/A</v>
      </c>
      <c r="K39" s="14" t="e">
        <f>IF($I39="","",VLOOKUP($I39,Sheet2!$C$5:$D$35,2))</f>
        <v>#N/A</v>
      </c>
      <c r="L39" s="14" t="e">
        <f>IF($J39="","",VLOOKUP($J39,Sheet2!$C$5:$D$35,2))</f>
        <v>#N/A</v>
      </c>
      <c r="M39" s="33" t="e">
        <f>IF($C39="","",IF(L39="∞",VLOOKUP($K39,Sheet2!$F$5:$G$20,2),(1/(2*3.14)*(($G39*$H39/(SQRT($G39^2+$H39^2+1)))*(($G39^2+$H39^2+2)/(($G39^2+1)*($H39^2+1)))+(ASIN(($G39*$H39)/(SQRT(($G39^2+1)*($H39^2+1)))))))))</f>
        <v>#N/A</v>
      </c>
      <c r="N39" s="33" t="e">
        <f t="shared" si="11"/>
        <v>#N/A</v>
      </c>
      <c r="O39" s="257" t="e">
        <f t="shared" si="12"/>
        <v>#N/A</v>
      </c>
      <c r="P39" s="257" t="e">
        <f t="shared" si="13"/>
        <v>#N/A</v>
      </c>
      <c r="Q39" s="15" t="e">
        <f>IF($C39="","",1/建物情報等!$G$12/$P39)</f>
        <v>#N/A</v>
      </c>
      <c r="R39" s="132" t="e">
        <f>IF(C39="","",IF(OR(AND(建物情報等!$K$16="はい",$D39&lt;=0.5),AND(建物情報等!$K$16="いいえ",$E39=0)),$N39*$Q39*0.25*100,0))</f>
        <v>#N/A</v>
      </c>
      <c r="S39" s="4" t="e">
        <f t="shared" si="15"/>
        <v>#N/A</v>
      </c>
      <c r="T39" s="4"/>
      <c r="U39" s="12" t="e">
        <f t="shared" si="0"/>
        <v>#N/A</v>
      </c>
      <c r="V39" s="12" t="e">
        <f t="shared" si="1"/>
        <v>#N/A</v>
      </c>
      <c r="W39" s="12">
        <f t="shared" si="2"/>
        <v>40</v>
      </c>
      <c r="X39" s="12" t="e">
        <f t="shared" si="3"/>
        <v>#N/A</v>
      </c>
      <c r="Y39" s="12" t="e">
        <f t="shared" si="4"/>
        <v>#N/A</v>
      </c>
      <c r="Z39" t="e">
        <f t="shared" si="16"/>
        <v>#N/A</v>
      </c>
    </row>
    <row r="40" spans="1:26" x14ac:dyDescent="0.2">
      <c r="A40" s="315" t="e">
        <f t="shared" si="5"/>
        <v>#N/A</v>
      </c>
      <c r="B40" s="13">
        <v>2.75</v>
      </c>
      <c r="C40" s="15" t="e">
        <f>VLOOKUP(A40,沈下計算用バックデータ!$D$15:$G$470,4,FALSE)</f>
        <v>#N/A</v>
      </c>
      <c r="D40" s="15" t="e">
        <f>VLOOKUP(A40,沈下計算用バックデータ!$D$15:$F$470,2,FALSE)</f>
        <v>#N/A</v>
      </c>
      <c r="E40" s="15" t="e">
        <f>VLOOKUP(A40,沈下計算用バックデータ!$D$15:$F$470,3,FALSE)</f>
        <v>#N/A</v>
      </c>
      <c r="F40" s="14" t="e">
        <f t="shared" si="6"/>
        <v>#N/A</v>
      </c>
      <c r="G40" s="15" t="e">
        <f t="shared" si="7"/>
        <v>#N/A</v>
      </c>
      <c r="H40" s="15" t="e">
        <f t="shared" si="8"/>
        <v>#N/A</v>
      </c>
      <c r="I40" s="14" t="e">
        <f t="shared" si="9"/>
        <v>#N/A</v>
      </c>
      <c r="J40" s="14" t="e">
        <f t="shared" si="10"/>
        <v>#N/A</v>
      </c>
      <c r="K40" s="14" t="e">
        <f>IF($I40="","",VLOOKUP($I40,Sheet2!$C$5:$D$35,2))</f>
        <v>#N/A</v>
      </c>
      <c r="L40" s="14" t="e">
        <f>IF($J40="","",VLOOKUP($J40,Sheet2!$C$5:$D$35,2))</f>
        <v>#N/A</v>
      </c>
      <c r="M40" s="33" t="e">
        <f>IF($C40="","",IF(L40="∞",VLOOKUP($K40,Sheet2!$F$5:$G$20,2),(1/(2*3.14)*(($G40*$H40/(SQRT($G40^2+$H40^2+1)))*(($G40^2+$H40^2+2)/(($G40^2+1)*($H40^2+1)))+(ASIN(($G40*$H40)/(SQRT(($G40^2+1)*($H40^2+1)))))))))</f>
        <v>#N/A</v>
      </c>
      <c r="N40" s="33" t="e">
        <f>IF($C40="","",$F$7*$M40)</f>
        <v>#N/A</v>
      </c>
      <c r="O40" s="257" t="e">
        <f t="shared" si="12"/>
        <v>#N/A</v>
      </c>
      <c r="P40" s="257" t="e">
        <f t="shared" si="13"/>
        <v>#N/A</v>
      </c>
      <c r="Q40" s="15" t="e">
        <f>IF($C40="","",1/建物情報等!$G$12/$P40)</f>
        <v>#N/A</v>
      </c>
      <c r="R40" s="132" t="e">
        <f>IF(C40="","",IF(OR(AND(建物情報等!$K$16="はい",$D40&lt;=0.5),AND(建物情報等!$K$16="いいえ",$E40=0)),$N40*$Q40*0.25*100,0))</f>
        <v>#N/A</v>
      </c>
      <c r="S40" s="4" t="e">
        <f t="shared" si="15"/>
        <v>#N/A</v>
      </c>
      <c r="T40" s="4"/>
      <c r="U40" t="e">
        <f t="shared" si="0"/>
        <v>#N/A</v>
      </c>
      <c r="V40" t="e">
        <f t="shared" si="1"/>
        <v>#N/A</v>
      </c>
      <c r="W40">
        <f t="shared" si="2"/>
        <v>44</v>
      </c>
      <c r="X40" t="e">
        <f t="shared" si="3"/>
        <v>#N/A</v>
      </c>
      <c r="Y40" t="e">
        <f t="shared" si="4"/>
        <v>#N/A</v>
      </c>
      <c r="Z40" t="e">
        <f t="shared" si="16"/>
        <v>#N/A</v>
      </c>
    </row>
    <row r="41" spans="1:26" x14ac:dyDescent="0.2">
      <c r="A41" s="315" t="e">
        <f t="shared" si="5"/>
        <v>#N/A</v>
      </c>
      <c r="B41" s="13">
        <v>3</v>
      </c>
      <c r="C41" s="15" t="e">
        <f>VLOOKUP(A41,沈下計算用バックデータ!$D$15:$G$470,4,FALSE)</f>
        <v>#N/A</v>
      </c>
      <c r="D41" s="15" t="e">
        <f>VLOOKUP(A41,沈下計算用バックデータ!$D$15:$F$470,2,FALSE)</f>
        <v>#N/A</v>
      </c>
      <c r="E41" s="15" t="e">
        <f>VLOOKUP(A41,沈下計算用バックデータ!$D$15:$F$470,3,FALSE)</f>
        <v>#N/A</v>
      </c>
      <c r="F41" s="14" t="e">
        <f t="shared" si="6"/>
        <v>#N/A</v>
      </c>
      <c r="G41" s="15" t="e">
        <f t="shared" si="7"/>
        <v>#N/A</v>
      </c>
      <c r="H41" s="15" t="e">
        <f t="shared" si="8"/>
        <v>#N/A</v>
      </c>
      <c r="I41" s="14" t="e">
        <f t="shared" si="9"/>
        <v>#N/A</v>
      </c>
      <c r="J41" s="14" t="e">
        <f t="shared" si="10"/>
        <v>#N/A</v>
      </c>
      <c r="K41" s="14" t="e">
        <f>IF($I41="","",VLOOKUP($I41,Sheet2!$C$5:$D$35,2))</f>
        <v>#N/A</v>
      </c>
      <c r="L41" s="14" t="e">
        <f>IF($J41="","",VLOOKUP($J41,Sheet2!$C$5:$D$35,2))</f>
        <v>#N/A</v>
      </c>
      <c r="M41" s="33" t="e">
        <f>IF($C41="","",IF(L41="∞",VLOOKUP($K41,Sheet2!$F$5:$G$20,2),(1/(2*3.14)*(($G41*$H41/(SQRT($G41^2+$H41^2+1)))*(($G41^2+$H41^2+2)/(($G41^2+1)*($H41^2+1)))+(ASIN(($G41*$H41)/(SQRT(($G41^2+1)*($H41^2+1)))))))))</f>
        <v>#N/A</v>
      </c>
      <c r="N41" s="33" t="e">
        <f t="shared" si="11"/>
        <v>#N/A</v>
      </c>
      <c r="O41" s="257" t="e">
        <f t="shared" si="12"/>
        <v>#N/A</v>
      </c>
      <c r="P41" s="257" t="e">
        <f t="shared" si="13"/>
        <v>#N/A</v>
      </c>
      <c r="Q41" s="15" t="e">
        <f>IF($C41="","",1/建物情報等!$G$12/$P41)</f>
        <v>#N/A</v>
      </c>
      <c r="R41" s="132" t="e">
        <f>IF(C41="","",IF(OR(AND(建物情報等!$K$16="はい",$D41&lt;=0.5),AND(建物情報等!$K$16="いいえ",$E41=0)),$N41*$Q41*0.25*100,0))</f>
        <v>#N/A</v>
      </c>
      <c r="S41" s="4" t="e">
        <f t="shared" si="15"/>
        <v>#N/A</v>
      </c>
      <c r="T41" s="4"/>
      <c r="U41" s="12" t="e">
        <f t="shared" si="0"/>
        <v>#N/A</v>
      </c>
      <c r="V41" s="12" t="e">
        <f t="shared" si="1"/>
        <v>#N/A</v>
      </c>
      <c r="W41" s="12">
        <f t="shared" si="2"/>
        <v>48</v>
      </c>
      <c r="X41" s="12" t="e">
        <f t="shared" si="3"/>
        <v>#N/A</v>
      </c>
      <c r="Y41" s="12" t="e">
        <f t="shared" si="4"/>
        <v>#N/A</v>
      </c>
      <c r="Z41" t="e">
        <f t="shared" si="16"/>
        <v>#N/A</v>
      </c>
    </row>
    <row r="42" spans="1:26" x14ac:dyDescent="0.2">
      <c r="A42" s="315" t="e">
        <f t="shared" si="5"/>
        <v>#N/A</v>
      </c>
      <c r="B42" s="13">
        <v>3.25</v>
      </c>
      <c r="C42" s="15" t="e">
        <f>VLOOKUP(A42,沈下計算用バックデータ!$D$15:$G$470,4,FALSE)</f>
        <v>#N/A</v>
      </c>
      <c r="D42" s="15" t="e">
        <f>VLOOKUP(A42,沈下計算用バックデータ!$D$15:$F$470,2,FALSE)</f>
        <v>#N/A</v>
      </c>
      <c r="E42" s="15" t="e">
        <f>VLOOKUP(A42,沈下計算用バックデータ!$D$15:$F$470,3,FALSE)</f>
        <v>#N/A</v>
      </c>
      <c r="F42" s="14" t="e">
        <f t="shared" si="6"/>
        <v>#N/A</v>
      </c>
      <c r="G42" s="15" t="e">
        <f t="shared" si="7"/>
        <v>#N/A</v>
      </c>
      <c r="H42" s="15" t="e">
        <f t="shared" si="8"/>
        <v>#N/A</v>
      </c>
      <c r="I42" s="14" t="e">
        <f t="shared" si="9"/>
        <v>#N/A</v>
      </c>
      <c r="J42" s="14" t="e">
        <f t="shared" si="10"/>
        <v>#N/A</v>
      </c>
      <c r="K42" s="14" t="e">
        <f>IF($I42="","",VLOOKUP($I42,Sheet2!$C$5:$D$35,2))</f>
        <v>#N/A</v>
      </c>
      <c r="L42" s="14" t="e">
        <f>IF($J42="","",VLOOKUP($J42,Sheet2!$C$5:$D$35,2))</f>
        <v>#N/A</v>
      </c>
      <c r="M42" s="33" t="e">
        <f>IF($C42="","",IF(L42="∞",VLOOKUP($K42,Sheet2!$F$5:$G$20,2),(1/(2*3.14)*(($G42*$H42/(SQRT($G42^2+$H42^2+1)))*(($G42^2+$H42^2+2)/(($G42^2+1)*($H42^2+1)))+(ASIN(($G42*$H42)/(SQRT(($G42^2+1)*($H42^2+1)))))))))</f>
        <v>#N/A</v>
      </c>
      <c r="N42" s="33" t="e">
        <f t="shared" si="11"/>
        <v>#N/A</v>
      </c>
      <c r="O42" s="257" t="e">
        <f t="shared" si="12"/>
        <v>#N/A</v>
      </c>
      <c r="P42" s="257" t="e">
        <f t="shared" si="13"/>
        <v>#N/A</v>
      </c>
      <c r="Q42" s="15" t="e">
        <f>IF($C42="","",1/建物情報等!$G$12/$P42)</f>
        <v>#N/A</v>
      </c>
      <c r="R42" s="132" t="e">
        <f>IF(C42="","",IF(OR(AND(建物情報等!$K$16="はい",$D42&lt;=0.5),AND(建物情報等!$K$16="いいえ",$E42=0)),$N42*$Q42*0.25*100,0))</f>
        <v>#N/A</v>
      </c>
      <c r="S42" s="4" t="e">
        <f t="shared" si="15"/>
        <v>#N/A</v>
      </c>
      <c r="T42" s="4"/>
      <c r="U42" s="12" t="e">
        <f t="shared" si="0"/>
        <v>#N/A</v>
      </c>
      <c r="V42" s="12" t="e">
        <f t="shared" si="1"/>
        <v>#N/A</v>
      </c>
      <c r="W42" s="12">
        <f t="shared" si="2"/>
        <v>52</v>
      </c>
      <c r="X42" s="12" t="e">
        <f t="shared" si="3"/>
        <v>#N/A</v>
      </c>
      <c r="Y42" s="12" t="e">
        <f t="shared" si="4"/>
        <v>#N/A</v>
      </c>
      <c r="Z42" t="e">
        <f t="shared" si="16"/>
        <v>#N/A</v>
      </c>
    </row>
    <row r="43" spans="1:26" x14ac:dyDescent="0.2">
      <c r="A43" s="315" t="e">
        <f t="shared" si="5"/>
        <v>#N/A</v>
      </c>
      <c r="B43" s="13">
        <v>3.5</v>
      </c>
      <c r="C43" s="15" t="e">
        <f>VLOOKUP(A43,沈下計算用バックデータ!$D$15:$G$470,4,FALSE)</f>
        <v>#N/A</v>
      </c>
      <c r="D43" s="15" t="e">
        <f>VLOOKUP(A43,沈下計算用バックデータ!$D$15:$F$470,2,FALSE)</f>
        <v>#N/A</v>
      </c>
      <c r="E43" s="15" t="e">
        <f>VLOOKUP(A43,沈下計算用バックデータ!$D$15:$F$470,3,FALSE)</f>
        <v>#N/A</v>
      </c>
      <c r="F43" s="14" t="e">
        <f t="shared" si="6"/>
        <v>#N/A</v>
      </c>
      <c r="G43" s="15" t="e">
        <f t="shared" si="7"/>
        <v>#N/A</v>
      </c>
      <c r="H43" s="15" t="e">
        <f t="shared" si="8"/>
        <v>#N/A</v>
      </c>
      <c r="I43" s="14" t="e">
        <f t="shared" si="9"/>
        <v>#N/A</v>
      </c>
      <c r="J43" s="14" t="e">
        <f t="shared" si="10"/>
        <v>#N/A</v>
      </c>
      <c r="K43" s="14" t="e">
        <f>IF($I43="","",VLOOKUP($I43,Sheet2!$C$5:$D$35,2))</f>
        <v>#N/A</v>
      </c>
      <c r="L43" s="14" t="e">
        <f>IF($J43="","",VLOOKUP($J43,Sheet2!$C$5:$D$35,2))</f>
        <v>#N/A</v>
      </c>
      <c r="M43" s="33" t="e">
        <f>IF($C43="","",IF(L43="∞",VLOOKUP($K43,Sheet2!$F$5:$G$20,2),(1/(2*3.14)*(($G43*$H43/(SQRT($G43^2+$H43^2+1)))*(($G43^2+$H43^2+2)/(($G43^2+1)*($H43^2+1)))+(ASIN(($G43*$H43)/(SQRT(($G43^2+1)*($H43^2+1)))))))))</f>
        <v>#N/A</v>
      </c>
      <c r="N43" s="33" t="e">
        <f t="shared" si="11"/>
        <v>#N/A</v>
      </c>
      <c r="O43" s="257" t="e">
        <f t="shared" si="12"/>
        <v>#N/A</v>
      </c>
      <c r="P43" s="257" t="e">
        <f t="shared" si="13"/>
        <v>#N/A</v>
      </c>
      <c r="Q43" s="15" t="e">
        <f>IF($C43="","",1/建物情報等!$G$12/$P43)</f>
        <v>#N/A</v>
      </c>
      <c r="R43" s="132" t="e">
        <f>IF(C43="","",IF(OR(AND(建物情報等!$K$16="はい",$D43&lt;=0.5),AND(建物情報等!$K$16="いいえ",$E43=0)),$N43*$Q43*0.25*100,0))</f>
        <v>#N/A</v>
      </c>
      <c r="S43" s="4" t="e">
        <f t="shared" si="15"/>
        <v>#N/A</v>
      </c>
      <c r="T43" s="4"/>
      <c r="U43" s="12" t="e">
        <f t="shared" si="0"/>
        <v>#N/A</v>
      </c>
      <c r="V43" s="12" t="e">
        <f t="shared" si="1"/>
        <v>#N/A</v>
      </c>
      <c r="W43" s="12">
        <f t="shared" si="2"/>
        <v>56</v>
      </c>
      <c r="X43" s="12" t="e">
        <f t="shared" si="3"/>
        <v>#N/A</v>
      </c>
      <c r="Y43" s="12" t="e">
        <f t="shared" si="4"/>
        <v>#N/A</v>
      </c>
      <c r="Z43" t="e">
        <f t="shared" si="16"/>
        <v>#N/A</v>
      </c>
    </row>
    <row r="44" spans="1:26" x14ac:dyDescent="0.2">
      <c r="A44" s="315" t="e">
        <f t="shared" si="5"/>
        <v>#N/A</v>
      </c>
      <c r="B44" s="13">
        <v>3.75</v>
      </c>
      <c r="C44" s="15" t="e">
        <f>VLOOKUP(A44,沈下計算用バックデータ!$D$15:$G$470,4,FALSE)</f>
        <v>#N/A</v>
      </c>
      <c r="D44" s="15" t="e">
        <f>VLOOKUP(A44,沈下計算用バックデータ!$D$15:$F$470,2,FALSE)</f>
        <v>#N/A</v>
      </c>
      <c r="E44" s="15" t="e">
        <f>VLOOKUP(A44,沈下計算用バックデータ!$D$15:$F$470,3,FALSE)</f>
        <v>#N/A</v>
      </c>
      <c r="F44" s="14" t="e">
        <f t="shared" si="6"/>
        <v>#N/A</v>
      </c>
      <c r="G44" s="15" t="e">
        <f t="shared" si="7"/>
        <v>#N/A</v>
      </c>
      <c r="H44" s="15" t="e">
        <f t="shared" si="8"/>
        <v>#N/A</v>
      </c>
      <c r="I44" s="14" t="e">
        <f t="shared" si="9"/>
        <v>#N/A</v>
      </c>
      <c r="J44" s="14" t="e">
        <f t="shared" si="10"/>
        <v>#N/A</v>
      </c>
      <c r="K44" s="14" t="e">
        <f>IF($I44="","",VLOOKUP($I44,Sheet2!$C$5:$D$35,2))</f>
        <v>#N/A</v>
      </c>
      <c r="L44" s="14" t="e">
        <f>IF($J44="","",VLOOKUP($J44,Sheet2!$C$5:$D$35,2))</f>
        <v>#N/A</v>
      </c>
      <c r="M44" s="33" t="e">
        <f>IF($C44="","",IF(L44="∞",VLOOKUP($K44,Sheet2!$F$5:$G$20,2),(1/(2*3.14)*(($G44*$H44/(SQRT($G44^2+$H44^2+1)))*(($G44^2+$H44^2+2)/(($G44^2+1)*($H44^2+1)))+(ASIN(($G44*$H44)/(SQRT(($G44^2+1)*($H44^2+1)))))))))</f>
        <v>#N/A</v>
      </c>
      <c r="N44" s="33" t="e">
        <f t="shared" si="11"/>
        <v>#N/A</v>
      </c>
      <c r="O44" s="257" t="e">
        <f t="shared" si="12"/>
        <v>#N/A</v>
      </c>
      <c r="P44" s="257" t="e">
        <f t="shared" si="13"/>
        <v>#N/A</v>
      </c>
      <c r="Q44" s="15" t="e">
        <f>IF($C44="","",1/建物情報等!$G$12/$P44)</f>
        <v>#N/A</v>
      </c>
      <c r="R44" s="132" t="e">
        <f>IF(C44="","",IF(OR(AND(建物情報等!$K$16="はい",$D44&lt;=0.5),AND(建物情報等!$K$16="いいえ",$E44=0)),$N44*$Q44*0.25*100,0))</f>
        <v>#N/A</v>
      </c>
      <c r="S44" s="4" t="e">
        <f t="shared" si="15"/>
        <v>#N/A</v>
      </c>
      <c r="T44" s="4"/>
      <c r="U44" t="e">
        <f t="shared" si="0"/>
        <v>#N/A</v>
      </c>
      <c r="V44" t="e">
        <f t="shared" si="1"/>
        <v>#N/A</v>
      </c>
      <c r="W44">
        <f t="shared" si="2"/>
        <v>60</v>
      </c>
      <c r="X44" t="e">
        <f t="shared" si="3"/>
        <v>#N/A</v>
      </c>
      <c r="Y44" t="e">
        <f t="shared" si="4"/>
        <v>#N/A</v>
      </c>
      <c r="Z44" t="e">
        <f t="shared" si="16"/>
        <v>#N/A</v>
      </c>
    </row>
    <row r="45" spans="1:26" x14ac:dyDescent="0.2">
      <c r="A45" s="315" t="e">
        <f t="shared" si="5"/>
        <v>#N/A</v>
      </c>
      <c r="B45" s="13">
        <v>4</v>
      </c>
      <c r="C45" s="15" t="e">
        <f>VLOOKUP(A45,沈下計算用バックデータ!$D$15:$G$470,4,FALSE)</f>
        <v>#N/A</v>
      </c>
      <c r="D45" s="15" t="e">
        <f>VLOOKUP(A45,沈下計算用バックデータ!$D$15:$F$470,2,FALSE)</f>
        <v>#N/A</v>
      </c>
      <c r="E45" s="15" t="e">
        <f>VLOOKUP(A45,沈下計算用バックデータ!$D$15:$F$470,3,FALSE)</f>
        <v>#N/A</v>
      </c>
      <c r="F45" s="14" t="e">
        <f t="shared" si="6"/>
        <v>#N/A</v>
      </c>
      <c r="G45" s="15" t="e">
        <f t="shared" si="7"/>
        <v>#N/A</v>
      </c>
      <c r="H45" s="15" t="e">
        <f t="shared" si="8"/>
        <v>#N/A</v>
      </c>
      <c r="I45" s="14" t="e">
        <f t="shared" si="9"/>
        <v>#N/A</v>
      </c>
      <c r="J45" s="14" t="e">
        <f t="shared" si="10"/>
        <v>#N/A</v>
      </c>
      <c r="K45" s="14" t="e">
        <f>IF($I45="","",VLOOKUP($I45,Sheet2!$C$5:$D$35,2))</f>
        <v>#N/A</v>
      </c>
      <c r="L45" s="14" t="e">
        <f>IF($J45="","",VLOOKUP($J45,Sheet2!$C$5:$D$35,2))</f>
        <v>#N/A</v>
      </c>
      <c r="M45" s="33" t="e">
        <f>IF($C45="","",IF(L45="∞",VLOOKUP($K45,Sheet2!$F$5:$G$20,2),(1/(2*3.14)*(($G45*$H45/(SQRT($G45^2+$H45^2+1)))*(($G45^2+$H45^2+2)/(($G45^2+1)*($H45^2+1)))+(ASIN(($G45*$H45)/(SQRT(($G45^2+1)*($H45^2+1)))))))))</f>
        <v>#N/A</v>
      </c>
      <c r="N45" s="33" t="e">
        <f t="shared" si="11"/>
        <v>#N/A</v>
      </c>
      <c r="O45" s="257" t="e">
        <f t="shared" si="12"/>
        <v>#N/A</v>
      </c>
      <c r="P45" s="257" t="e">
        <f t="shared" si="13"/>
        <v>#N/A</v>
      </c>
      <c r="Q45" s="15" t="e">
        <f>IF($C45="","",1/建物情報等!$G$12/$P45)</f>
        <v>#N/A</v>
      </c>
      <c r="R45" s="132" t="e">
        <f>IF(C45="","",IF(OR(AND(建物情報等!$K$16="はい",$D45&lt;=0.5),AND(建物情報等!$K$16="いいえ",$E45=0)),$N45*$Q45*0.25*100,0))</f>
        <v>#N/A</v>
      </c>
      <c r="S45" s="4" t="e">
        <f t="shared" si="15"/>
        <v>#N/A</v>
      </c>
      <c r="T45" s="4"/>
      <c r="U45" s="12" t="e">
        <f t="shared" si="0"/>
        <v>#N/A</v>
      </c>
      <c r="V45" s="12" t="e">
        <f t="shared" si="1"/>
        <v>#N/A</v>
      </c>
      <c r="W45" s="12">
        <f t="shared" si="2"/>
        <v>64</v>
      </c>
      <c r="X45" s="12" t="e">
        <f t="shared" si="3"/>
        <v>#N/A</v>
      </c>
      <c r="Y45" s="12" t="e">
        <f t="shared" si="4"/>
        <v>#N/A</v>
      </c>
      <c r="Z45" t="e">
        <f t="shared" si="16"/>
        <v>#N/A</v>
      </c>
    </row>
    <row r="46" spans="1:26" x14ac:dyDescent="0.2">
      <c r="A46" s="315" t="e">
        <f t="shared" si="5"/>
        <v>#N/A</v>
      </c>
      <c r="B46" s="13">
        <v>4.25</v>
      </c>
      <c r="C46" s="15" t="e">
        <f>VLOOKUP(A46,沈下計算用バックデータ!$D$15:$G$470,4,FALSE)</f>
        <v>#N/A</v>
      </c>
      <c r="D46" s="15" t="e">
        <f>VLOOKUP(A46,沈下計算用バックデータ!$D$15:$F$470,2,FALSE)</f>
        <v>#N/A</v>
      </c>
      <c r="E46" s="15" t="e">
        <f>VLOOKUP(A46,沈下計算用バックデータ!$D$15:$F$470,3,FALSE)</f>
        <v>#N/A</v>
      </c>
      <c r="F46" s="14" t="e">
        <f t="shared" si="6"/>
        <v>#N/A</v>
      </c>
      <c r="G46" s="15" t="e">
        <f t="shared" si="7"/>
        <v>#N/A</v>
      </c>
      <c r="H46" s="15" t="e">
        <f t="shared" si="8"/>
        <v>#N/A</v>
      </c>
      <c r="I46" s="14" t="e">
        <f t="shared" si="9"/>
        <v>#N/A</v>
      </c>
      <c r="J46" s="14" t="e">
        <f t="shared" si="10"/>
        <v>#N/A</v>
      </c>
      <c r="K46" s="14" t="e">
        <f>IF($I46="","",VLOOKUP($I46,Sheet2!$C$5:$D$35,2))</f>
        <v>#N/A</v>
      </c>
      <c r="L46" s="14" t="e">
        <f>IF($J46="","",VLOOKUP($J46,Sheet2!$C$5:$D$35,2))</f>
        <v>#N/A</v>
      </c>
      <c r="M46" s="33" t="e">
        <f>IF($C46="","",IF(L46="∞",VLOOKUP($K46,Sheet2!$F$5:$G$20,2),(1/(2*3.14)*(($G46*$H46/(SQRT($G46^2+$H46^2+1)))*(($G46^2+$H46^2+2)/(($G46^2+1)*($H46^2+1)))+(ASIN(($G46*$H46)/(SQRT(($G46^2+1)*($H46^2+1)))))))))</f>
        <v>#N/A</v>
      </c>
      <c r="N46" s="33" t="e">
        <f t="shared" si="11"/>
        <v>#N/A</v>
      </c>
      <c r="O46" s="257" t="e">
        <f t="shared" si="12"/>
        <v>#N/A</v>
      </c>
      <c r="P46" s="257" t="e">
        <f t="shared" si="13"/>
        <v>#N/A</v>
      </c>
      <c r="Q46" s="15" t="e">
        <f>IF($C46="","",1/建物情報等!$G$12/$P46)</f>
        <v>#N/A</v>
      </c>
      <c r="R46" s="132" t="e">
        <f>IF(C46="","",IF(OR(AND(建物情報等!$K$16="はい",$D46&lt;=0.5),AND(建物情報等!$K$16="いいえ",$E46=0)),$N46*$Q46*0.25*100,0))</f>
        <v>#N/A</v>
      </c>
      <c r="S46" s="4" t="e">
        <f t="shared" si="15"/>
        <v>#N/A</v>
      </c>
      <c r="T46" s="4"/>
      <c r="U46" s="12" t="e">
        <f t="shared" si="0"/>
        <v>#N/A</v>
      </c>
      <c r="V46" s="12" t="e">
        <f t="shared" si="1"/>
        <v>#N/A</v>
      </c>
      <c r="W46" s="12">
        <f t="shared" si="2"/>
        <v>68</v>
      </c>
      <c r="X46" s="12" t="e">
        <f t="shared" si="3"/>
        <v>#N/A</v>
      </c>
      <c r="Y46" s="12" t="e">
        <f t="shared" si="4"/>
        <v>#N/A</v>
      </c>
      <c r="Z46" t="e">
        <f t="shared" si="16"/>
        <v>#N/A</v>
      </c>
    </row>
    <row r="47" spans="1:26" x14ac:dyDescent="0.2">
      <c r="A47" s="315" t="e">
        <f t="shared" si="5"/>
        <v>#N/A</v>
      </c>
      <c r="B47" s="13">
        <v>4.5</v>
      </c>
      <c r="C47" s="15" t="e">
        <f>VLOOKUP(A47,沈下計算用バックデータ!$D$15:$G$470,4,FALSE)</f>
        <v>#N/A</v>
      </c>
      <c r="D47" s="15" t="e">
        <f>VLOOKUP(A47,沈下計算用バックデータ!$D$15:$F$470,2,FALSE)</f>
        <v>#N/A</v>
      </c>
      <c r="E47" s="15" t="e">
        <f>VLOOKUP(A47,沈下計算用バックデータ!$D$15:$F$470,3,FALSE)</f>
        <v>#N/A</v>
      </c>
      <c r="F47" s="14" t="e">
        <f t="shared" si="6"/>
        <v>#N/A</v>
      </c>
      <c r="G47" s="15" t="e">
        <f t="shared" si="7"/>
        <v>#N/A</v>
      </c>
      <c r="H47" s="15" t="e">
        <f t="shared" si="8"/>
        <v>#N/A</v>
      </c>
      <c r="I47" s="14" t="e">
        <f t="shared" si="9"/>
        <v>#N/A</v>
      </c>
      <c r="J47" s="14" t="e">
        <f t="shared" si="10"/>
        <v>#N/A</v>
      </c>
      <c r="K47" s="14" t="e">
        <f>IF($I47="","",VLOOKUP($I47,Sheet2!$C$5:$D$35,2))</f>
        <v>#N/A</v>
      </c>
      <c r="L47" s="14" t="e">
        <f>IF($J47="","",VLOOKUP($J47,Sheet2!$C$5:$D$35,2))</f>
        <v>#N/A</v>
      </c>
      <c r="M47" s="33" t="e">
        <f>IF($C47="","",IF(L47="∞",VLOOKUP($K47,Sheet2!$F$5:$G$20,2),(1/(2*3.14)*(($G47*$H47/(SQRT($G47^2+$H47^2+1)))*(($G47^2+$H47^2+2)/(($G47^2+1)*($H47^2+1)))+(ASIN(($G47*$H47)/(SQRT(($G47^2+1)*($H47^2+1)))))))))</f>
        <v>#N/A</v>
      </c>
      <c r="N47" s="33" t="e">
        <f t="shared" si="11"/>
        <v>#N/A</v>
      </c>
      <c r="O47" s="257" t="e">
        <f t="shared" si="12"/>
        <v>#N/A</v>
      </c>
      <c r="P47" s="257" t="e">
        <f t="shared" si="13"/>
        <v>#N/A</v>
      </c>
      <c r="Q47" s="15" t="e">
        <f>IF($C47="","",1/建物情報等!$G$12/$P47)</f>
        <v>#N/A</v>
      </c>
      <c r="R47" s="132" t="e">
        <f>IF(C47="","",IF(OR(AND(建物情報等!$K$16="はい",$D47&lt;=0.5),AND(建物情報等!$K$16="いいえ",$E47=0)),$N47*$Q47*0.25*100,0))</f>
        <v>#N/A</v>
      </c>
      <c r="S47" s="4" t="e">
        <f t="shared" si="15"/>
        <v>#N/A</v>
      </c>
      <c r="T47" s="4"/>
      <c r="U47" t="e">
        <f t="shared" si="0"/>
        <v>#N/A</v>
      </c>
      <c r="V47" t="e">
        <f t="shared" si="1"/>
        <v>#N/A</v>
      </c>
      <c r="W47">
        <f t="shared" si="2"/>
        <v>72</v>
      </c>
      <c r="X47" t="e">
        <f t="shared" si="3"/>
        <v>#N/A</v>
      </c>
      <c r="Y47" t="e">
        <f t="shared" si="4"/>
        <v>#N/A</v>
      </c>
      <c r="Z47" t="e">
        <f t="shared" si="16"/>
        <v>#N/A</v>
      </c>
    </row>
    <row r="48" spans="1:26" x14ac:dyDescent="0.2">
      <c r="A48" s="315" t="e">
        <f t="shared" si="5"/>
        <v>#N/A</v>
      </c>
      <c r="B48" s="13">
        <v>4.75</v>
      </c>
      <c r="C48" s="15" t="e">
        <f>VLOOKUP(A48,沈下計算用バックデータ!$D$15:$G$470,4,FALSE)</f>
        <v>#N/A</v>
      </c>
      <c r="D48" s="15" t="e">
        <f>VLOOKUP(A48,沈下計算用バックデータ!$D$15:$F$470,2,FALSE)</f>
        <v>#N/A</v>
      </c>
      <c r="E48" s="15" t="e">
        <f>VLOOKUP(A48,沈下計算用バックデータ!$D$15:$F$470,3,FALSE)</f>
        <v>#N/A</v>
      </c>
      <c r="F48" s="14" t="e">
        <f t="shared" si="6"/>
        <v>#N/A</v>
      </c>
      <c r="G48" s="15" t="e">
        <f t="shared" si="7"/>
        <v>#N/A</v>
      </c>
      <c r="H48" s="15" t="e">
        <f t="shared" si="8"/>
        <v>#N/A</v>
      </c>
      <c r="I48" s="14" t="e">
        <f t="shared" si="9"/>
        <v>#N/A</v>
      </c>
      <c r="J48" s="14" t="e">
        <f t="shared" si="10"/>
        <v>#N/A</v>
      </c>
      <c r="K48" s="14" t="e">
        <f>IF($I48="","",VLOOKUP($I48,Sheet2!$C$5:$D$35,2))</f>
        <v>#N/A</v>
      </c>
      <c r="L48" s="14" t="e">
        <f>IF($J48="","",VLOOKUP($J48,Sheet2!$C$5:$D$35,2))</f>
        <v>#N/A</v>
      </c>
      <c r="M48" s="33" t="e">
        <f>IF($C48="","",IF(L48="∞",VLOOKUP($K48,Sheet2!$F$5:$G$20,2),(1/(2*3.14)*(($G48*$H48/(SQRT($G48^2+$H48^2+1)))*(($G48^2+$H48^2+2)/(($G48^2+1)*($H48^2+1)))+(ASIN(($G48*$H48)/(SQRT(($G48^2+1)*($H48^2+1)))))))))</f>
        <v>#N/A</v>
      </c>
      <c r="N48" s="33" t="e">
        <f t="shared" si="11"/>
        <v>#N/A</v>
      </c>
      <c r="O48" s="257" t="e">
        <f t="shared" si="12"/>
        <v>#N/A</v>
      </c>
      <c r="P48" s="257" t="e">
        <f t="shared" si="13"/>
        <v>#N/A</v>
      </c>
      <c r="Q48" s="15" t="e">
        <f>IF($C48="","",1/建物情報等!$G$12/$P48)</f>
        <v>#N/A</v>
      </c>
      <c r="R48" s="132" t="e">
        <f>IF(C48="","",IF(OR(AND(建物情報等!$K$16="はい",$D48&lt;=0.5),AND(建物情報等!$K$16="いいえ",$E48=0)),$N48*$Q48*0.25*100,0))</f>
        <v>#N/A</v>
      </c>
      <c r="S48" s="4" t="e">
        <f t="shared" si="15"/>
        <v>#N/A</v>
      </c>
      <c r="T48" s="4"/>
      <c r="U48" s="12" t="e">
        <f t="shared" si="0"/>
        <v>#N/A</v>
      </c>
      <c r="V48" s="12" t="e">
        <f t="shared" si="1"/>
        <v>#N/A</v>
      </c>
      <c r="W48" s="12">
        <f t="shared" si="2"/>
        <v>76</v>
      </c>
      <c r="X48" s="12" t="e">
        <f t="shared" si="3"/>
        <v>#N/A</v>
      </c>
      <c r="Y48" s="12" t="e">
        <f t="shared" si="4"/>
        <v>#N/A</v>
      </c>
      <c r="Z48" t="e">
        <f t="shared" si="16"/>
        <v>#N/A</v>
      </c>
    </row>
    <row r="49" spans="1:26" x14ac:dyDescent="0.2">
      <c r="A49" s="315" t="e">
        <f t="shared" si="5"/>
        <v>#N/A</v>
      </c>
      <c r="B49" s="13">
        <v>5</v>
      </c>
      <c r="C49" s="15" t="e">
        <f>VLOOKUP(A49,沈下計算用バックデータ!$D$15:$G$470,4,FALSE)</f>
        <v>#N/A</v>
      </c>
      <c r="D49" s="15" t="e">
        <f>VLOOKUP(A49,沈下計算用バックデータ!$D$15:$F$470,2,FALSE)</f>
        <v>#N/A</v>
      </c>
      <c r="E49" s="15" t="e">
        <f>VLOOKUP(A49,沈下計算用バックデータ!$D$15:$F$470,3,FALSE)</f>
        <v>#N/A</v>
      </c>
      <c r="F49" s="14" t="e">
        <f t="shared" si="6"/>
        <v>#N/A</v>
      </c>
      <c r="G49" s="15" t="e">
        <f t="shared" si="7"/>
        <v>#N/A</v>
      </c>
      <c r="H49" s="15" t="e">
        <f t="shared" si="8"/>
        <v>#N/A</v>
      </c>
      <c r="I49" s="14" t="e">
        <f t="shared" si="9"/>
        <v>#N/A</v>
      </c>
      <c r="J49" s="14" t="e">
        <f t="shared" si="10"/>
        <v>#N/A</v>
      </c>
      <c r="K49" s="14" t="e">
        <f>IF($I49="","",VLOOKUP($I49,Sheet2!$C$5:$D$35,2))</f>
        <v>#N/A</v>
      </c>
      <c r="L49" s="14" t="e">
        <f>IF($J49="","",VLOOKUP($J49,Sheet2!$C$5:$D$35,2))</f>
        <v>#N/A</v>
      </c>
      <c r="M49" s="33" t="e">
        <f>IF($C49="","",IF(L49="∞",VLOOKUP($K49,Sheet2!$F$5:$G$20,2),(1/(2*3.14)*(($G49*$H49/(SQRT($G49^2+$H49^2+1)))*(($G49^2+$H49^2+2)/(($G49^2+1)*($H49^2+1)))+(ASIN(($G49*$H49)/(SQRT(($G49^2+1)*($H49^2+1)))))))))</f>
        <v>#N/A</v>
      </c>
      <c r="N49" s="33" t="e">
        <f t="shared" si="11"/>
        <v>#N/A</v>
      </c>
      <c r="O49" s="257" t="e">
        <f t="shared" si="12"/>
        <v>#N/A</v>
      </c>
      <c r="P49" s="257" t="e">
        <f t="shared" si="13"/>
        <v>#N/A</v>
      </c>
      <c r="Q49" s="15" t="e">
        <f>IF($C49="","",1/建物情報等!$G$12/$P49)</f>
        <v>#N/A</v>
      </c>
      <c r="R49" s="132" t="e">
        <f>IF(C49="","",IF(OR(AND(建物情報等!$K$16="はい",$D49&lt;=0.5),AND(建物情報等!$K$16="いいえ",$E49=0)),$N49*$Q49*0.25*100,0))</f>
        <v>#N/A</v>
      </c>
      <c r="S49" s="4" t="e">
        <f t="shared" si="15"/>
        <v>#N/A</v>
      </c>
      <c r="T49" s="4"/>
      <c r="U49" s="12" t="e">
        <f t="shared" si="0"/>
        <v>#N/A</v>
      </c>
      <c r="V49" s="12" t="e">
        <f t="shared" si="1"/>
        <v>#N/A</v>
      </c>
      <c r="W49" s="12">
        <f t="shared" si="2"/>
        <v>80</v>
      </c>
      <c r="X49" s="12" t="e">
        <f t="shared" si="3"/>
        <v>#N/A</v>
      </c>
      <c r="Y49" s="12" t="e">
        <f t="shared" si="4"/>
        <v>#N/A</v>
      </c>
      <c r="Z49" t="e">
        <f t="shared" si="16"/>
        <v>#N/A</v>
      </c>
    </row>
    <row r="50" spans="1:26" x14ac:dyDescent="0.2">
      <c r="A50" s="315" t="e">
        <f t="shared" si="5"/>
        <v>#N/A</v>
      </c>
      <c r="B50" s="13">
        <v>5.25</v>
      </c>
      <c r="C50" s="15" t="e">
        <f>VLOOKUP(A50,沈下計算用バックデータ!$D$15:$G$470,4,FALSE)</f>
        <v>#N/A</v>
      </c>
      <c r="D50" s="15" t="e">
        <f>VLOOKUP(A50,沈下計算用バックデータ!$D$15:$F$470,2,FALSE)</f>
        <v>#N/A</v>
      </c>
      <c r="E50" s="15" t="e">
        <f>VLOOKUP(A50,沈下計算用バックデータ!$D$15:$F$470,3,FALSE)</f>
        <v>#N/A</v>
      </c>
      <c r="F50" s="14"/>
      <c r="G50" s="15"/>
      <c r="H50" s="15"/>
      <c r="I50" s="14"/>
      <c r="J50" s="14"/>
      <c r="K50" s="14"/>
      <c r="L50" s="14"/>
      <c r="M50" s="33"/>
      <c r="N50" s="33"/>
      <c r="O50" s="15"/>
      <c r="P50" s="133"/>
      <c r="Q50" s="15"/>
      <c r="R50" s="132" t="e">
        <f>IF(C50="","",IF(OR(AND(建物情報等!$K$16="はい",$D50&lt;=0.5),AND(建物情報等!$K$16="いいえ",$E50=0)),$N50*$Q50*0.25*100,0))</f>
        <v>#N/A</v>
      </c>
      <c r="S50" s="4"/>
      <c r="T50" s="4"/>
      <c r="U50" s="12" t="e">
        <f t="shared" si="0"/>
        <v>#N/A</v>
      </c>
      <c r="V50" s="12"/>
      <c r="W50" s="12">
        <f t="shared" si="2"/>
        <v>84</v>
      </c>
      <c r="X50" s="12">
        <f t="shared" si="3"/>
        <v>84</v>
      </c>
      <c r="Y50" s="12" t="e">
        <f t="shared" si="4"/>
        <v>#N/A</v>
      </c>
    </row>
    <row r="51" spans="1:26" x14ac:dyDescent="0.2">
      <c r="A51" s="315" t="e">
        <f t="shared" si="5"/>
        <v>#N/A</v>
      </c>
      <c r="B51" s="13">
        <v>5.5</v>
      </c>
      <c r="C51" s="15" t="e">
        <f>VLOOKUP(A51,沈下計算用バックデータ!$D$15:$G$470,4,FALSE)</f>
        <v>#N/A</v>
      </c>
      <c r="D51" s="15" t="e">
        <f>VLOOKUP(A51,沈下計算用バックデータ!$D$15:$F$470,2,FALSE)</f>
        <v>#N/A</v>
      </c>
      <c r="E51" s="15" t="e">
        <f>VLOOKUP(A51,沈下計算用バックデータ!$D$15:$F$470,3,FALSE)</f>
        <v>#N/A</v>
      </c>
      <c r="F51" s="14"/>
      <c r="G51" s="15"/>
      <c r="H51" s="15"/>
      <c r="I51" s="14"/>
      <c r="J51" s="14"/>
      <c r="K51" s="14"/>
      <c r="L51" s="14"/>
      <c r="M51" s="33"/>
      <c r="N51" s="33"/>
      <c r="O51" s="15"/>
      <c r="P51" s="133"/>
      <c r="Q51" s="15"/>
      <c r="R51" s="132" t="e">
        <f>IF(C51="","",IF(OR(AND(建物情報等!$K$16="はい",$D51&lt;=0.5),AND(建物情報等!$K$16="いいえ",$E51=0)),$N51*$Q51*0.25*100,0))</f>
        <v>#N/A</v>
      </c>
      <c r="S51" s="4"/>
      <c r="T51" s="4"/>
      <c r="U51" s="12" t="e">
        <f t="shared" si="0"/>
        <v>#N/A</v>
      </c>
      <c r="V51" s="12"/>
      <c r="W51" s="12">
        <f t="shared" si="2"/>
        <v>88</v>
      </c>
      <c r="X51" s="12">
        <f t="shared" si="3"/>
        <v>88</v>
      </c>
      <c r="Y51" s="12" t="e">
        <f t="shared" si="4"/>
        <v>#N/A</v>
      </c>
    </row>
    <row r="52" spans="1:26" x14ac:dyDescent="0.2">
      <c r="A52" s="315" t="e">
        <f t="shared" si="5"/>
        <v>#N/A</v>
      </c>
      <c r="B52" s="13">
        <v>5.75</v>
      </c>
      <c r="C52" s="15" t="e">
        <f>VLOOKUP(A52,沈下計算用バックデータ!$D$15:$G$470,4,FALSE)</f>
        <v>#N/A</v>
      </c>
      <c r="D52" s="15" t="e">
        <f>VLOOKUP(A52,沈下計算用バックデータ!$D$15:$F$470,2,FALSE)</f>
        <v>#N/A</v>
      </c>
      <c r="E52" s="15" t="e">
        <f>VLOOKUP(A52,沈下計算用バックデータ!$D$15:$F$470,3,FALSE)</f>
        <v>#N/A</v>
      </c>
      <c r="F52" s="14"/>
      <c r="G52" s="15"/>
      <c r="H52" s="15"/>
      <c r="I52" s="14"/>
      <c r="J52" s="14"/>
      <c r="K52" s="14"/>
      <c r="L52" s="14"/>
      <c r="M52" s="33"/>
      <c r="N52" s="33"/>
      <c r="O52" s="15"/>
      <c r="P52" s="133"/>
      <c r="Q52" s="15"/>
      <c r="R52" s="132" t="e">
        <f>IF(C52="","",IF(OR(AND(建物情報等!$K$16="はい",$D52&lt;=0.5),AND(建物情報等!$K$16="いいえ",$E52=0)),$N52*$Q52*0.25*100,0))</f>
        <v>#N/A</v>
      </c>
      <c r="S52" s="4"/>
      <c r="T52" s="4"/>
      <c r="U52" s="12" t="e">
        <f t="shared" si="0"/>
        <v>#N/A</v>
      </c>
      <c r="V52" s="12"/>
      <c r="W52" s="12">
        <f t="shared" si="2"/>
        <v>92</v>
      </c>
      <c r="X52" s="12">
        <f t="shared" si="3"/>
        <v>92</v>
      </c>
      <c r="Y52" s="12" t="e">
        <f t="shared" si="4"/>
        <v>#N/A</v>
      </c>
    </row>
    <row r="53" spans="1:26" x14ac:dyDescent="0.2">
      <c r="A53" s="315" t="e">
        <f t="shared" si="5"/>
        <v>#N/A</v>
      </c>
      <c r="B53" s="13">
        <v>6</v>
      </c>
      <c r="C53" s="15" t="e">
        <f>VLOOKUP(A53,沈下計算用バックデータ!$D$15:$G$470,4,FALSE)</f>
        <v>#N/A</v>
      </c>
      <c r="D53" s="15" t="e">
        <f>VLOOKUP(A53,沈下計算用バックデータ!$D$15:$F$470,2,FALSE)</f>
        <v>#N/A</v>
      </c>
      <c r="E53" s="15" t="e">
        <f>VLOOKUP(A53,沈下計算用バックデータ!$D$15:$F$470,3,FALSE)</f>
        <v>#N/A</v>
      </c>
      <c r="F53" s="14"/>
      <c r="G53" s="15"/>
      <c r="H53" s="15"/>
      <c r="I53" s="14"/>
      <c r="J53" s="14"/>
      <c r="K53" s="14"/>
      <c r="L53" s="14"/>
      <c r="M53" s="33"/>
      <c r="N53" s="33"/>
      <c r="O53" s="15"/>
      <c r="P53" s="133"/>
      <c r="Q53" s="15"/>
      <c r="R53" s="132" t="e">
        <f>IF(C53="","",IF(OR(AND(建物情報等!$K$16="はい",$D53&lt;=0.5),AND(建物情報等!$K$16="いいえ",$E53=0)),$N53*$Q53*0.25*100,0))</f>
        <v>#N/A</v>
      </c>
      <c r="S53" s="4"/>
      <c r="T53" s="4"/>
      <c r="U53" s="12" t="e">
        <f t="shared" si="0"/>
        <v>#N/A</v>
      </c>
      <c r="V53" s="12"/>
      <c r="W53" s="12">
        <f t="shared" si="2"/>
        <v>96</v>
      </c>
      <c r="X53" s="12">
        <f t="shared" si="3"/>
        <v>96</v>
      </c>
      <c r="Y53" s="12" t="e">
        <f t="shared" si="4"/>
        <v>#N/A</v>
      </c>
    </row>
    <row r="54" spans="1:26" x14ac:dyDescent="0.2">
      <c r="A54" s="315" t="e">
        <f t="shared" si="5"/>
        <v>#N/A</v>
      </c>
      <c r="B54" s="13">
        <v>6.25</v>
      </c>
      <c r="C54" s="15" t="e">
        <f>VLOOKUP(A54,沈下計算用バックデータ!$D$15:$G$470,4,FALSE)</f>
        <v>#N/A</v>
      </c>
      <c r="D54" s="15" t="e">
        <f>VLOOKUP(A54,沈下計算用バックデータ!$D$15:$F$470,2,FALSE)</f>
        <v>#N/A</v>
      </c>
      <c r="E54" s="15" t="e">
        <f>VLOOKUP(A54,沈下計算用バックデータ!$D$15:$F$470,3,FALSE)</f>
        <v>#N/A</v>
      </c>
      <c r="F54" s="14"/>
      <c r="G54" s="15"/>
      <c r="H54" s="15"/>
      <c r="I54" s="14"/>
      <c r="J54" s="14"/>
      <c r="K54" s="14"/>
      <c r="L54" s="14"/>
      <c r="M54" s="33"/>
      <c r="N54" s="33"/>
      <c r="O54" s="15"/>
      <c r="P54" s="133"/>
      <c r="Q54" s="15"/>
      <c r="R54" s="132" t="e">
        <f>IF(C54="","",IF(OR(AND(建物情報等!$K$16="はい",$D54&lt;=0.5),AND(建物情報等!$K$16="いいえ",$E54=0)),$N54*$Q54*0.25*100,0))</f>
        <v>#N/A</v>
      </c>
      <c r="S54" s="4"/>
      <c r="T54" s="4"/>
      <c r="U54" s="12" t="e">
        <f t="shared" si="0"/>
        <v>#N/A</v>
      </c>
      <c r="V54" s="12"/>
      <c r="W54" s="12">
        <f t="shared" si="2"/>
        <v>100</v>
      </c>
      <c r="X54" s="12">
        <f t="shared" si="3"/>
        <v>100</v>
      </c>
      <c r="Y54" s="12" t="e">
        <f t="shared" si="4"/>
        <v>#N/A</v>
      </c>
    </row>
    <row r="55" spans="1:26" x14ac:dyDescent="0.2">
      <c r="A55" s="315" t="e">
        <f t="shared" si="5"/>
        <v>#N/A</v>
      </c>
      <c r="B55" s="13">
        <v>6.5</v>
      </c>
      <c r="C55" s="15" t="e">
        <f>VLOOKUP(A55,沈下計算用バックデータ!$D$15:$G$470,4,FALSE)</f>
        <v>#N/A</v>
      </c>
      <c r="D55" s="15" t="e">
        <f>VLOOKUP(A55,沈下計算用バックデータ!$D$15:$F$470,2,FALSE)</f>
        <v>#N/A</v>
      </c>
      <c r="E55" s="15" t="e">
        <f>VLOOKUP(A55,沈下計算用バックデータ!$D$15:$F$470,3,FALSE)</f>
        <v>#N/A</v>
      </c>
      <c r="F55" s="14"/>
      <c r="G55" s="15"/>
      <c r="H55" s="15"/>
      <c r="I55" s="14"/>
      <c r="J55" s="14"/>
      <c r="K55" s="14"/>
      <c r="L55" s="14"/>
      <c r="M55" s="33"/>
      <c r="N55" s="33"/>
      <c r="O55" s="15"/>
      <c r="P55" s="133"/>
      <c r="Q55" s="15"/>
      <c r="R55" s="132" t="e">
        <f>IF(C55="","",IF(OR(AND(建物情報等!$K$16="はい",$D55&lt;=0.5),AND(建物情報等!$K$16="いいえ",$E55=0)),$N55*$Q55*0.25*100,0))</f>
        <v>#N/A</v>
      </c>
      <c r="S55" s="4"/>
      <c r="T55" s="4"/>
      <c r="U55" s="12" t="e">
        <f t="shared" si="0"/>
        <v>#N/A</v>
      </c>
      <c r="V55" s="12"/>
      <c r="W55" s="12">
        <f t="shared" si="2"/>
        <v>104</v>
      </c>
      <c r="X55" s="12">
        <f t="shared" si="3"/>
        <v>104</v>
      </c>
      <c r="Y55" s="12" t="e">
        <f t="shared" si="4"/>
        <v>#N/A</v>
      </c>
    </row>
    <row r="56" spans="1:26" x14ac:dyDescent="0.2">
      <c r="A56" s="315" t="e">
        <f t="shared" si="5"/>
        <v>#N/A</v>
      </c>
      <c r="B56" s="13">
        <v>6.75</v>
      </c>
      <c r="C56" s="15" t="e">
        <f>VLOOKUP(A56,沈下計算用バックデータ!$D$15:$G$470,4,FALSE)</f>
        <v>#N/A</v>
      </c>
      <c r="D56" s="15" t="e">
        <f>VLOOKUP(A56,沈下計算用バックデータ!$D$15:$F$470,2,FALSE)</f>
        <v>#N/A</v>
      </c>
      <c r="E56" s="15" t="e">
        <f>VLOOKUP(A56,沈下計算用バックデータ!$D$15:$F$470,3,FALSE)</f>
        <v>#N/A</v>
      </c>
      <c r="F56" s="14"/>
      <c r="G56" s="15"/>
      <c r="H56" s="15"/>
      <c r="I56" s="14"/>
      <c r="J56" s="14"/>
      <c r="K56" s="14"/>
      <c r="L56" s="14"/>
      <c r="M56" s="33"/>
      <c r="N56" s="33"/>
      <c r="O56" s="15"/>
      <c r="P56" s="133"/>
      <c r="Q56" s="15"/>
      <c r="R56" s="132" t="e">
        <f>IF(C56="","",IF(OR(AND(建物情報等!$K$16="はい",$D56&lt;=0.5),AND(建物情報等!$K$16="いいえ",$E56=0)),$N56*$Q56*0.25*100,0))</f>
        <v>#N/A</v>
      </c>
      <c r="S56" s="4"/>
      <c r="T56" s="4"/>
      <c r="U56" s="12" t="e">
        <f t="shared" si="0"/>
        <v>#N/A</v>
      </c>
      <c r="V56" s="12"/>
      <c r="W56" s="12">
        <f t="shared" si="2"/>
        <v>108</v>
      </c>
      <c r="X56" s="12">
        <f t="shared" si="3"/>
        <v>108</v>
      </c>
      <c r="Y56" s="12" t="e">
        <f t="shared" si="4"/>
        <v>#N/A</v>
      </c>
    </row>
    <row r="57" spans="1:26" x14ac:dyDescent="0.2">
      <c r="A57" s="315" t="e">
        <f t="shared" si="5"/>
        <v>#N/A</v>
      </c>
      <c r="B57" s="13">
        <v>7</v>
      </c>
      <c r="C57" s="15" t="e">
        <f>VLOOKUP(A57,沈下計算用バックデータ!$D$15:$G$470,4,FALSE)</f>
        <v>#N/A</v>
      </c>
      <c r="D57" s="15" t="e">
        <f>VLOOKUP(A57,沈下計算用バックデータ!$D$15:$F$470,2,FALSE)</f>
        <v>#N/A</v>
      </c>
      <c r="E57" s="15" t="e">
        <f>VLOOKUP(A57,沈下計算用バックデータ!$D$15:$F$470,3,FALSE)</f>
        <v>#N/A</v>
      </c>
      <c r="F57" s="14"/>
      <c r="G57" s="15"/>
      <c r="H57" s="15"/>
      <c r="I57" s="14"/>
      <c r="J57" s="14"/>
      <c r="K57" s="14"/>
      <c r="L57" s="14"/>
      <c r="M57" s="33"/>
      <c r="N57" s="33"/>
      <c r="O57" s="15"/>
      <c r="P57" s="133"/>
      <c r="Q57" s="15"/>
      <c r="R57" s="132" t="e">
        <f>IF(C57="","",IF(OR(AND(建物情報等!$K$16="はい",$D57&lt;=0.5),AND(建物情報等!$K$16="いいえ",$E57=0)),$N57*$Q57*0.25*100,0))</f>
        <v>#N/A</v>
      </c>
      <c r="S57" s="4"/>
      <c r="T57" s="4"/>
      <c r="U57" s="12" t="e">
        <f t="shared" si="0"/>
        <v>#N/A</v>
      </c>
      <c r="V57" s="12"/>
      <c r="W57" s="12">
        <f t="shared" si="2"/>
        <v>112</v>
      </c>
      <c r="X57" s="12">
        <f t="shared" si="3"/>
        <v>112</v>
      </c>
      <c r="Y57" s="12" t="e">
        <f t="shared" si="4"/>
        <v>#N/A</v>
      </c>
    </row>
    <row r="58" spans="1:26" x14ac:dyDescent="0.2">
      <c r="A58" s="315" t="e">
        <f t="shared" si="5"/>
        <v>#N/A</v>
      </c>
      <c r="B58" s="13">
        <v>7.25</v>
      </c>
      <c r="C58" s="15" t="e">
        <f>VLOOKUP(A58,沈下計算用バックデータ!$D$15:$G$470,4,FALSE)</f>
        <v>#N/A</v>
      </c>
      <c r="D58" s="15" t="e">
        <f>VLOOKUP(A58,沈下計算用バックデータ!$D$15:$F$470,2,FALSE)</f>
        <v>#N/A</v>
      </c>
      <c r="E58" s="15" t="e">
        <f>VLOOKUP(A58,沈下計算用バックデータ!$D$15:$F$470,3,FALSE)</f>
        <v>#N/A</v>
      </c>
      <c r="F58" s="14"/>
      <c r="G58" s="15"/>
      <c r="H58" s="15"/>
      <c r="I58" s="14"/>
      <c r="J58" s="14"/>
      <c r="K58" s="14"/>
      <c r="L58" s="14"/>
      <c r="M58" s="33"/>
      <c r="N58" s="33"/>
      <c r="O58" s="15"/>
      <c r="P58" s="133"/>
      <c r="Q58" s="15"/>
      <c r="R58" s="132" t="e">
        <f>IF(C58="","",IF(OR(AND(建物情報等!$K$16="はい",$D58&lt;=0.5),AND(建物情報等!$K$16="いいえ",$E58=0)),$N58*$Q58*0.25*100,0))</f>
        <v>#N/A</v>
      </c>
      <c r="S58" s="4"/>
      <c r="T58" s="4"/>
      <c r="U58" s="12" t="e">
        <f t="shared" si="0"/>
        <v>#N/A</v>
      </c>
      <c r="V58" s="12"/>
      <c r="W58" s="12">
        <f t="shared" si="2"/>
        <v>116</v>
      </c>
      <c r="X58" s="12">
        <f t="shared" si="3"/>
        <v>116</v>
      </c>
      <c r="Y58" s="12" t="e">
        <f t="shared" si="4"/>
        <v>#N/A</v>
      </c>
    </row>
    <row r="59" spans="1:26" x14ac:dyDescent="0.2">
      <c r="A59" s="315" t="e">
        <f t="shared" si="5"/>
        <v>#N/A</v>
      </c>
      <c r="B59" s="13">
        <v>7.5</v>
      </c>
      <c r="C59" s="15" t="e">
        <f>VLOOKUP(A59,沈下計算用バックデータ!$D$15:$G$470,4,FALSE)</f>
        <v>#N/A</v>
      </c>
      <c r="D59" s="15" t="e">
        <f>VLOOKUP(A59,沈下計算用バックデータ!$D$15:$F$470,2,FALSE)</f>
        <v>#N/A</v>
      </c>
      <c r="E59" s="15" t="e">
        <f>VLOOKUP(A59,沈下計算用バックデータ!$D$15:$F$470,3,FALSE)</f>
        <v>#N/A</v>
      </c>
      <c r="F59" s="14"/>
      <c r="G59" s="15"/>
      <c r="H59" s="15"/>
      <c r="I59" s="14"/>
      <c r="J59" s="14"/>
      <c r="K59" s="14"/>
      <c r="L59" s="14"/>
      <c r="M59" s="33"/>
      <c r="N59" s="33"/>
      <c r="O59" s="15"/>
      <c r="P59" s="133"/>
      <c r="Q59" s="15"/>
      <c r="R59" s="132" t="e">
        <f>IF(C59="","",IF(OR(AND(建物情報等!$K$16="はい",$D59&lt;=0.5),AND(建物情報等!$K$16="いいえ",$E59=0)),$N59*$Q59*0.25*100,0))</f>
        <v>#N/A</v>
      </c>
      <c r="S59" s="4"/>
      <c r="T59" s="4"/>
      <c r="U59" s="12" t="e">
        <f t="shared" si="0"/>
        <v>#N/A</v>
      </c>
      <c r="V59" s="12"/>
      <c r="W59" s="12">
        <f t="shared" si="2"/>
        <v>120</v>
      </c>
      <c r="X59" s="12">
        <f t="shared" si="3"/>
        <v>120</v>
      </c>
      <c r="Y59" s="12" t="e">
        <f t="shared" si="4"/>
        <v>#N/A</v>
      </c>
    </row>
    <row r="60" spans="1:26" x14ac:dyDescent="0.2">
      <c r="A60" s="315" t="e">
        <f t="shared" si="5"/>
        <v>#N/A</v>
      </c>
      <c r="B60" s="13">
        <v>7.75</v>
      </c>
      <c r="C60" s="15" t="e">
        <f>VLOOKUP(A60,沈下計算用バックデータ!$D$15:$G$470,4,FALSE)</f>
        <v>#N/A</v>
      </c>
      <c r="D60" s="15" t="e">
        <f>VLOOKUP(A60,沈下計算用バックデータ!$D$15:$F$470,2,FALSE)</f>
        <v>#N/A</v>
      </c>
      <c r="E60" s="15" t="e">
        <f>VLOOKUP(A60,沈下計算用バックデータ!$D$15:$F$470,3,FALSE)</f>
        <v>#N/A</v>
      </c>
      <c r="F60" s="14"/>
      <c r="G60" s="15"/>
      <c r="H60" s="15"/>
      <c r="I60" s="14"/>
      <c r="J60" s="14"/>
      <c r="K60" s="14"/>
      <c r="L60" s="14"/>
      <c r="M60" s="33"/>
      <c r="N60" s="33"/>
      <c r="O60" s="15"/>
      <c r="P60" s="133"/>
      <c r="Q60" s="15"/>
      <c r="R60" s="132" t="e">
        <f>IF(C60="","",IF(OR(AND(建物情報等!$K$16="はい",$D60&lt;=0.5),AND(建物情報等!$K$16="いいえ",$E60=0)),$N60*$Q60*0.25*100,0))</f>
        <v>#N/A</v>
      </c>
      <c r="S60" s="4"/>
      <c r="T60" s="4"/>
      <c r="U60" s="12" t="e">
        <f t="shared" si="0"/>
        <v>#N/A</v>
      </c>
      <c r="V60" s="12"/>
      <c r="W60" s="12">
        <f t="shared" si="2"/>
        <v>124</v>
      </c>
      <c r="X60" s="12">
        <f t="shared" si="3"/>
        <v>124</v>
      </c>
      <c r="Y60" s="12" t="e">
        <f t="shared" si="4"/>
        <v>#N/A</v>
      </c>
    </row>
    <row r="61" spans="1:26" x14ac:dyDescent="0.2">
      <c r="A61" s="315" t="e">
        <f t="shared" si="5"/>
        <v>#N/A</v>
      </c>
      <c r="B61" s="13">
        <v>8</v>
      </c>
      <c r="C61" s="15" t="e">
        <f>VLOOKUP(A61,沈下計算用バックデータ!$D$15:$G$470,4,FALSE)</f>
        <v>#N/A</v>
      </c>
      <c r="D61" s="15" t="e">
        <f>VLOOKUP(A61,沈下計算用バックデータ!$D$15:$F$470,2,FALSE)</f>
        <v>#N/A</v>
      </c>
      <c r="E61" s="15" t="e">
        <f>VLOOKUP(A61,沈下計算用バックデータ!$D$15:$F$470,3,FALSE)</f>
        <v>#N/A</v>
      </c>
      <c r="F61" s="14"/>
      <c r="G61" s="15"/>
      <c r="H61" s="15"/>
      <c r="I61" s="14"/>
      <c r="J61" s="14"/>
      <c r="K61" s="14"/>
      <c r="L61" s="14"/>
      <c r="M61" s="33"/>
      <c r="N61" s="33"/>
      <c r="O61" s="15"/>
      <c r="P61" s="133"/>
      <c r="Q61" s="15"/>
      <c r="R61" s="132" t="e">
        <f>IF(C61="","",IF(OR(AND(建物情報等!$K$16="はい",$D61&lt;=0.5),AND(建物情報等!$K$16="いいえ",$E61=0)),$N61*$Q61*0.25*100,0))</f>
        <v>#N/A</v>
      </c>
      <c r="S61" s="4"/>
      <c r="T61" s="4"/>
      <c r="U61" s="12" t="e">
        <f t="shared" si="0"/>
        <v>#N/A</v>
      </c>
      <c r="V61" s="12"/>
      <c r="W61" s="12">
        <f t="shared" si="2"/>
        <v>128</v>
      </c>
      <c r="X61" s="12">
        <f t="shared" si="3"/>
        <v>128</v>
      </c>
      <c r="Y61" s="12" t="e">
        <f t="shared" si="4"/>
        <v>#N/A</v>
      </c>
    </row>
    <row r="62" spans="1:26" x14ac:dyDescent="0.2">
      <c r="A62" s="315" t="e">
        <f t="shared" si="5"/>
        <v>#N/A</v>
      </c>
      <c r="B62" s="13">
        <v>8.25</v>
      </c>
      <c r="C62" s="15" t="e">
        <f>VLOOKUP(A62,沈下計算用バックデータ!$D$15:$G$470,4,FALSE)</f>
        <v>#N/A</v>
      </c>
      <c r="D62" s="15" t="e">
        <f>VLOOKUP(A62,沈下計算用バックデータ!$D$15:$F$470,2,FALSE)</f>
        <v>#N/A</v>
      </c>
      <c r="E62" s="15" t="e">
        <f>VLOOKUP(A62,沈下計算用バックデータ!$D$15:$F$470,3,FALSE)</f>
        <v>#N/A</v>
      </c>
      <c r="F62" s="14"/>
      <c r="G62" s="15"/>
      <c r="H62" s="15"/>
      <c r="I62" s="14"/>
      <c r="J62" s="14"/>
      <c r="K62" s="14"/>
      <c r="L62" s="14"/>
      <c r="M62" s="33"/>
      <c r="N62" s="33"/>
      <c r="O62" s="15"/>
      <c r="P62" s="133"/>
      <c r="Q62" s="15"/>
      <c r="R62" s="132" t="e">
        <f>IF(C62="","",IF(OR(AND(建物情報等!$K$16="はい",$D62&lt;=0.5),AND(建物情報等!$K$16="いいえ",$E62=0)),$N62*$Q62*0.25*100,0))</f>
        <v>#N/A</v>
      </c>
      <c r="S62" s="4"/>
      <c r="T62" s="4"/>
      <c r="U62" s="12" t="e">
        <f t="shared" si="0"/>
        <v>#N/A</v>
      </c>
      <c r="V62" s="12"/>
      <c r="W62" s="12">
        <f t="shared" si="2"/>
        <v>132</v>
      </c>
      <c r="X62" s="12">
        <f t="shared" si="3"/>
        <v>132</v>
      </c>
      <c r="Y62" s="12" t="e">
        <f t="shared" si="4"/>
        <v>#N/A</v>
      </c>
    </row>
    <row r="63" spans="1:26" x14ac:dyDescent="0.2">
      <c r="A63" s="315" t="e">
        <f t="shared" si="5"/>
        <v>#N/A</v>
      </c>
      <c r="B63" s="13">
        <v>8.5</v>
      </c>
      <c r="C63" s="15" t="e">
        <f>VLOOKUP(A63,沈下計算用バックデータ!$D$15:$G$470,4,FALSE)</f>
        <v>#N/A</v>
      </c>
      <c r="D63" s="15" t="e">
        <f>VLOOKUP(A63,沈下計算用バックデータ!$D$15:$F$470,2,FALSE)</f>
        <v>#N/A</v>
      </c>
      <c r="E63" s="15" t="e">
        <f>VLOOKUP(A63,沈下計算用バックデータ!$D$15:$F$470,3,FALSE)</f>
        <v>#N/A</v>
      </c>
      <c r="F63" s="14"/>
      <c r="G63" s="15"/>
      <c r="H63" s="15"/>
      <c r="I63" s="14"/>
      <c r="J63" s="14"/>
      <c r="K63" s="14"/>
      <c r="L63" s="14"/>
      <c r="M63" s="33"/>
      <c r="N63" s="33"/>
      <c r="O63" s="15"/>
      <c r="P63" s="133"/>
      <c r="Q63" s="15"/>
      <c r="R63" s="132" t="e">
        <f>IF(C63="","",IF(OR(AND(建物情報等!$K$16="はい",$D63&lt;=0.5),AND(建物情報等!$K$16="いいえ",$E63=0)),$N63*$Q63*0.25*100,0))</f>
        <v>#N/A</v>
      </c>
      <c r="S63" s="4"/>
      <c r="T63" s="4"/>
      <c r="U63" s="12" t="e">
        <f t="shared" si="0"/>
        <v>#N/A</v>
      </c>
      <c r="V63" s="12"/>
      <c r="W63" s="12">
        <f t="shared" si="2"/>
        <v>136</v>
      </c>
      <c r="X63" s="12">
        <f t="shared" si="3"/>
        <v>136</v>
      </c>
      <c r="Y63" s="12" t="e">
        <f t="shared" si="4"/>
        <v>#N/A</v>
      </c>
    </row>
    <row r="64" spans="1:26" x14ac:dyDescent="0.2">
      <c r="A64" s="315" t="e">
        <f t="shared" si="5"/>
        <v>#N/A</v>
      </c>
      <c r="B64" s="13">
        <v>8.75</v>
      </c>
      <c r="C64" s="15" t="e">
        <f>VLOOKUP(A64,沈下計算用バックデータ!$D$15:$G$470,4,FALSE)</f>
        <v>#N/A</v>
      </c>
      <c r="D64" s="15" t="e">
        <f>VLOOKUP(A64,沈下計算用バックデータ!$D$15:$F$470,2,FALSE)</f>
        <v>#N/A</v>
      </c>
      <c r="E64" s="15" t="e">
        <f>VLOOKUP(A64,沈下計算用バックデータ!$D$15:$F$470,3,FALSE)</f>
        <v>#N/A</v>
      </c>
      <c r="F64" s="14"/>
      <c r="G64" s="15"/>
      <c r="H64" s="15"/>
      <c r="I64" s="14"/>
      <c r="J64" s="14"/>
      <c r="K64" s="14"/>
      <c r="L64" s="14"/>
      <c r="M64" s="33"/>
      <c r="N64" s="33"/>
      <c r="O64" s="15"/>
      <c r="P64" s="133"/>
      <c r="Q64" s="15"/>
      <c r="R64" s="132" t="e">
        <f>IF(C64="","",IF(OR(AND(建物情報等!$K$16="はい",$D64&lt;=0.5),AND(建物情報等!$K$16="いいえ",$E64=0)),$N64*$Q64*0.25*100,0))</f>
        <v>#N/A</v>
      </c>
      <c r="S64" s="4"/>
      <c r="T64" s="4"/>
      <c r="U64" s="12" t="e">
        <f t="shared" si="0"/>
        <v>#N/A</v>
      </c>
      <c r="V64" s="12"/>
      <c r="W64" s="12">
        <f t="shared" si="2"/>
        <v>140</v>
      </c>
      <c r="X64" s="12">
        <f t="shared" si="3"/>
        <v>140</v>
      </c>
      <c r="Y64" s="12" t="e">
        <f t="shared" si="4"/>
        <v>#N/A</v>
      </c>
    </row>
    <row r="65" spans="1:26" x14ac:dyDescent="0.2">
      <c r="A65" s="315" t="e">
        <f t="shared" si="5"/>
        <v>#N/A</v>
      </c>
      <c r="B65" s="13">
        <v>9</v>
      </c>
      <c r="C65" s="15" t="e">
        <f>VLOOKUP(A65,沈下計算用バックデータ!$D$15:$G$470,4,FALSE)</f>
        <v>#N/A</v>
      </c>
      <c r="D65" s="15" t="e">
        <f>VLOOKUP(A65,沈下計算用バックデータ!$D$15:$F$470,2,FALSE)</f>
        <v>#N/A</v>
      </c>
      <c r="E65" s="15" t="e">
        <f>VLOOKUP(A65,沈下計算用バックデータ!$D$15:$F$470,3,FALSE)</f>
        <v>#N/A</v>
      </c>
      <c r="F65" s="14"/>
      <c r="G65" s="15"/>
      <c r="H65" s="15"/>
      <c r="I65" s="14"/>
      <c r="J65" s="14"/>
      <c r="K65" s="14"/>
      <c r="L65" s="14"/>
      <c r="M65" s="33"/>
      <c r="N65" s="33"/>
      <c r="O65" s="15"/>
      <c r="P65" s="133"/>
      <c r="Q65" s="15"/>
      <c r="R65" s="132" t="e">
        <f>IF(C65="","",IF(OR(AND(建物情報等!$K$16="はい",$D65&lt;=0.5),AND(建物情報等!$K$16="いいえ",$E65=0)),$N65*$Q65*0.25*100,0))</f>
        <v>#N/A</v>
      </c>
      <c r="S65" s="4"/>
      <c r="T65" s="4"/>
      <c r="U65" s="12" t="e">
        <f t="shared" si="0"/>
        <v>#N/A</v>
      </c>
      <c r="V65" s="12"/>
      <c r="W65" s="12">
        <f t="shared" si="2"/>
        <v>144</v>
      </c>
      <c r="X65" s="12">
        <f t="shared" si="3"/>
        <v>144</v>
      </c>
      <c r="Y65" s="12" t="e">
        <f t="shared" si="4"/>
        <v>#N/A</v>
      </c>
    </row>
    <row r="66" spans="1:26" x14ac:dyDescent="0.2">
      <c r="A66" s="315" t="e">
        <f t="shared" si="5"/>
        <v>#N/A</v>
      </c>
      <c r="B66" s="13">
        <v>9.25</v>
      </c>
      <c r="C66" s="15" t="e">
        <f>VLOOKUP(A66,沈下計算用バックデータ!$D$15:$G$470,4,FALSE)</f>
        <v>#N/A</v>
      </c>
      <c r="D66" s="15" t="e">
        <f>VLOOKUP(A66,沈下計算用バックデータ!$D$15:$F$470,2,FALSE)</f>
        <v>#N/A</v>
      </c>
      <c r="E66" s="15" t="e">
        <f>VLOOKUP(A66,沈下計算用バックデータ!$D$15:$F$470,3,FALSE)</f>
        <v>#N/A</v>
      </c>
      <c r="F66" s="14"/>
      <c r="G66" s="15"/>
      <c r="H66" s="15"/>
      <c r="I66" s="14"/>
      <c r="J66" s="14"/>
      <c r="K66" s="14"/>
      <c r="L66" s="14"/>
      <c r="M66" s="33"/>
      <c r="N66" s="33"/>
      <c r="O66" s="15"/>
      <c r="P66" s="133"/>
      <c r="Q66" s="15"/>
      <c r="R66" s="132" t="e">
        <f>IF(C66="","",IF(OR(AND(建物情報等!$K$16="はい",$D66&lt;=0.5),AND(建物情報等!$K$16="いいえ",$E66=0)),$N66*$Q66*0.25*100,0))</f>
        <v>#N/A</v>
      </c>
      <c r="S66" s="4"/>
      <c r="T66" s="4"/>
      <c r="U66" s="12" t="e">
        <f t="shared" si="0"/>
        <v>#N/A</v>
      </c>
      <c r="V66" s="12"/>
      <c r="W66" s="12">
        <f t="shared" si="2"/>
        <v>148</v>
      </c>
      <c r="X66" s="12">
        <f t="shared" si="3"/>
        <v>148</v>
      </c>
      <c r="Y66" s="12" t="e">
        <f t="shared" si="4"/>
        <v>#N/A</v>
      </c>
    </row>
    <row r="67" spans="1:26" x14ac:dyDescent="0.2">
      <c r="A67" s="315" t="e">
        <f t="shared" si="5"/>
        <v>#N/A</v>
      </c>
      <c r="B67" s="13">
        <v>9.5</v>
      </c>
      <c r="C67" s="15" t="e">
        <f>VLOOKUP(A67,沈下計算用バックデータ!$D$15:$G$470,4,FALSE)</f>
        <v>#N/A</v>
      </c>
      <c r="D67" s="15" t="e">
        <f>VLOOKUP(A67,沈下計算用バックデータ!$D$15:$F$470,2,FALSE)</f>
        <v>#N/A</v>
      </c>
      <c r="E67" s="15" t="e">
        <f>VLOOKUP(A67,沈下計算用バックデータ!$D$15:$F$470,3,FALSE)</f>
        <v>#N/A</v>
      </c>
      <c r="F67" s="14"/>
      <c r="G67" s="15"/>
      <c r="H67" s="15"/>
      <c r="I67" s="14"/>
      <c r="J67" s="14"/>
      <c r="K67" s="14"/>
      <c r="L67" s="14"/>
      <c r="M67" s="33"/>
      <c r="N67" s="33"/>
      <c r="O67" s="15"/>
      <c r="P67" s="133"/>
      <c r="Q67" s="15"/>
      <c r="R67" s="132" t="e">
        <f>IF(C67="","",IF(OR(AND(建物情報等!$K$16="はい",$D67&lt;=0.5),AND(建物情報等!$K$16="いいえ",$E67=0)),$N67*$Q67*0.25*100,0))</f>
        <v>#N/A</v>
      </c>
      <c r="S67" s="4"/>
      <c r="T67" s="4"/>
      <c r="U67" s="12" t="e">
        <f t="shared" si="0"/>
        <v>#N/A</v>
      </c>
      <c r="V67" s="12"/>
      <c r="W67" s="12">
        <f t="shared" si="2"/>
        <v>152</v>
      </c>
      <c r="X67" s="12">
        <f t="shared" si="3"/>
        <v>152</v>
      </c>
      <c r="Y67" s="12" t="e">
        <f t="shared" si="4"/>
        <v>#N/A</v>
      </c>
    </row>
    <row r="68" spans="1:26" hidden="1" x14ac:dyDescent="0.2">
      <c r="A68">
        <f t="shared" ref="A68:A69" si="17">CONCATENATE($C$24,$B68)*1</f>
        <v>9.75</v>
      </c>
      <c r="B68" s="13">
        <v>9.75</v>
      </c>
      <c r="C68" s="15" t="e">
        <f>VLOOKUP(A68,沈下計算用バックデータ!$D$15:$G$470,4,FALSE)</f>
        <v>#N/A</v>
      </c>
      <c r="D68" s="15" t="e">
        <f>VLOOKUP(A68,沈下計算用バックデータ!$D$15:$F$470,2,FALSE)</f>
        <v>#N/A</v>
      </c>
      <c r="E68" s="15" t="e">
        <f>VLOOKUP(A68,沈下計算用バックデータ!$D$15:$F$470,3,FALSE)</f>
        <v>#N/A</v>
      </c>
      <c r="F68" s="14"/>
      <c r="G68" s="15"/>
      <c r="H68" s="15"/>
      <c r="I68" s="14"/>
      <c r="J68" s="14"/>
      <c r="K68" s="14"/>
      <c r="L68" s="14"/>
      <c r="M68" s="33"/>
      <c r="N68" s="33"/>
      <c r="O68" s="15"/>
      <c r="P68" s="133"/>
      <c r="Q68" s="15"/>
      <c r="R68" s="132"/>
      <c r="S68" s="4"/>
      <c r="T68" s="4"/>
      <c r="U68" s="12" t="e">
        <f t="shared" si="0"/>
        <v>#N/A</v>
      </c>
      <c r="V68" s="12"/>
      <c r="W68" s="12">
        <f t="shared" si="2"/>
        <v>156</v>
      </c>
      <c r="X68" s="12">
        <f t="shared" si="3"/>
        <v>156</v>
      </c>
      <c r="Y68" s="12" t="e">
        <f t="shared" si="4"/>
        <v>#N/A</v>
      </c>
    </row>
    <row r="69" spans="1:26" hidden="1" x14ac:dyDescent="0.2">
      <c r="A69">
        <f t="shared" si="17"/>
        <v>10</v>
      </c>
      <c r="B69" s="13">
        <v>10</v>
      </c>
      <c r="C69" s="15" t="e">
        <f>VLOOKUP(A69,沈下計算用バックデータ!$D$15:$G$470,4,FALSE)</f>
        <v>#N/A</v>
      </c>
      <c r="D69" s="15" t="e">
        <f>VLOOKUP(A69,沈下計算用バックデータ!$D$15:$F$470,2,FALSE)</f>
        <v>#N/A</v>
      </c>
      <c r="E69" s="15" t="e">
        <f>VLOOKUP(A69,沈下計算用バックデータ!$D$15:$F$470,3,FALSE)</f>
        <v>#N/A</v>
      </c>
      <c r="F69" s="14"/>
      <c r="G69" s="15"/>
      <c r="H69" s="15"/>
      <c r="I69" s="14"/>
      <c r="J69" s="14"/>
      <c r="K69" s="14"/>
      <c r="L69" s="14"/>
      <c r="M69" s="33"/>
      <c r="N69" s="33"/>
      <c r="O69" s="15"/>
      <c r="P69" s="133"/>
      <c r="Q69" s="15"/>
      <c r="R69" s="132"/>
      <c r="S69" s="4"/>
      <c r="T69" s="4"/>
      <c r="U69" s="12" t="e">
        <f t="shared" si="0"/>
        <v>#N/A</v>
      </c>
      <c r="V69" s="12"/>
      <c r="W69" s="12">
        <f t="shared" si="2"/>
        <v>160</v>
      </c>
      <c r="X69" s="12">
        <f t="shared" si="3"/>
        <v>160</v>
      </c>
      <c r="Y69" s="12" t="e">
        <f t="shared" si="4"/>
        <v>#N/A</v>
      </c>
    </row>
    <row r="70" spans="1:26" x14ac:dyDescent="0.2">
      <c r="K70" s="32"/>
      <c r="R70" s="7" t="s">
        <v>41</v>
      </c>
      <c r="S70" s="17" t="e">
        <f>MAX(S30:S69)</f>
        <v>#N/A</v>
      </c>
      <c r="T70" s="17"/>
    </row>
    <row r="71" spans="1:26" x14ac:dyDescent="0.2">
      <c r="R71" s="7"/>
      <c r="S71" s="50"/>
      <c r="T71" s="50"/>
    </row>
    <row r="72" spans="1:26" x14ac:dyDescent="0.2">
      <c r="R72" s="7"/>
      <c r="S72" s="50"/>
      <c r="T72" s="50"/>
    </row>
    <row r="73" spans="1:26" x14ac:dyDescent="0.2">
      <c r="R73" s="7"/>
      <c r="S73" s="50"/>
      <c r="T73" s="50"/>
    </row>
    <row r="74" spans="1:26" x14ac:dyDescent="0.2">
      <c r="R74" s="7"/>
      <c r="S74" s="50"/>
      <c r="T74" s="50"/>
    </row>
    <row r="75" spans="1:26" x14ac:dyDescent="0.2">
      <c r="R75" s="7"/>
      <c r="S75" s="50"/>
      <c r="T75" s="50"/>
    </row>
    <row r="76" spans="1:26" x14ac:dyDescent="0.2">
      <c r="R76" s="7"/>
      <c r="S76" s="50"/>
      <c r="T76" s="50"/>
    </row>
    <row r="77" spans="1:26" x14ac:dyDescent="0.2">
      <c r="R77" s="7"/>
      <c r="S77" s="50"/>
      <c r="T77" s="50"/>
    </row>
    <row r="78" spans="1:26" x14ac:dyDescent="0.2">
      <c r="R78" s="7"/>
      <c r="S78" s="50"/>
      <c r="T78" s="50"/>
    </row>
    <row r="79" spans="1:26" x14ac:dyDescent="0.2">
      <c r="R79" s="7"/>
      <c r="S79" s="50"/>
      <c r="T79" s="50"/>
    </row>
    <row r="80" spans="1:26" ht="19.2" x14ac:dyDescent="0.2">
      <c r="B80" s="49"/>
      <c r="D80" s="48"/>
      <c r="E80" s="49"/>
      <c r="R80" s="22"/>
      <c r="U80" s="22"/>
      <c r="V80" s="22"/>
      <c r="W80" s="22"/>
      <c r="X80" s="22"/>
      <c r="Y80" s="22"/>
      <c r="Z80" s="22"/>
    </row>
    <row r="81" spans="2:20" ht="19.2" x14ac:dyDescent="0.2">
      <c r="B81" s="49"/>
      <c r="D81" s="48"/>
      <c r="T81" s="23"/>
    </row>
    <row r="83" spans="2:20" ht="13.5" customHeight="1" x14ac:dyDescent="0.2">
      <c r="B83" s="469" t="s">
        <v>44</v>
      </c>
      <c r="C83" s="470"/>
      <c r="D83" s="470"/>
      <c r="E83" s="470"/>
      <c r="F83" s="470"/>
      <c r="G83" s="470"/>
      <c r="H83" s="470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470"/>
      <c r="T83" s="471"/>
    </row>
    <row r="84" spans="2:20" x14ac:dyDescent="0.2">
      <c r="B84" s="472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73"/>
    </row>
    <row r="85" spans="2:20" x14ac:dyDescent="0.2">
      <c r="B85" s="24" t="s">
        <v>45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6"/>
    </row>
  </sheetData>
  <sheetProtection algorithmName="SHA-512" hashValue="fj4KEA0u3e/ax59xA514Ux+3j+saqEnIsZTXnGZVpaQu+2mI8ZrmHSu/msmeoZAh5y+dtu2P4gCtwAiMfbNG5w==" saltValue="9W6fRxGBP7rYUGZ8OUP7uw==" spinCount="100000" sheet="1" objects="1" scenarios="1"/>
  <mergeCells count="3">
    <mergeCell ref="C1:D1"/>
    <mergeCell ref="E1:H1"/>
    <mergeCell ref="B83:T84"/>
  </mergeCells>
  <phoneticPr fontId="3"/>
  <pageMargins left="0.77" right="0.16" top="0.75" bottom="1" header="0.51200000000000001" footer="0.51200000000000001"/>
  <pageSetup paperSize="9" scale="65" orientation="portrait" horizontalDpi="360" verticalDpi="36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85"/>
  <sheetViews>
    <sheetView showGridLines="0" topLeftCell="A16" zoomScale="130" zoomScaleNormal="130" workbookViewId="0">
      <selection activeCell="R39" sqref="R39"/>
    </sheetView>
  </sheetViews>
  <sheetFormatPr defaultColWidth="8.77734375" defaultRowHeight="13.2" x14ac:dyDescent="0.2"/>
  <cols>
    <col min="1" max="1" width="5.44140625" customWidth="1"/>
    <col min="3" max="3" width="8.77734375" bestFit="1" customWidth="1"/>
    <col min="4" max="4" width="5.77734375" bestFit="1" customWidth="1"/>
    <col min="5" max="5" width="7.77734375" bestFit="1" customWidth="1"/>
    <col min="6" max="6" width="7.109375" bestFit="1" customWidth="1"/>
    <col min="7" max="8" width="0" hidden="1" customWidth="1"/>
    <col min="9" max="12" width="9" hidden="1" customWidth="1"/>
    <col min="14" max="14" width="9.44140625" bestFit="1" customWidth="1"/>
    <col min="21" max="25" width="0" hidden="1" customWidth="1"/>
  </cols>
  <sheetData>
    <row r="1" spans="2:18" x14ac:dyDescent="0.2">
      <c r="B1" s="7" t="s">
        <v>46</v>
      </c>
      <c r="C1" s="468">
        <f>沈下検討書!C1</f>
        <v>0</v>
      </c>
      <c r="D1" s="468"/>
      <c r="E1" s="468">
        <f>沈下検討書!$G$1</f>
        <v>0</v>
      </c>
      <c r="F1" s="468"/>
      <c r="G1" s="468"/>
      <c r="H1" s="468"/>
      <c r="N1" s="2" t="s">
        <v>39</v>
      </c>
    </row>
    <row r="2" spans="2:18" x14ac:dyDescent="0.2">
      <c r="E2" s="7"/>
      <c r="F2" s="9"/>
    </row>
    <row r="3" spans="2:18" ht="14.4" x14ac:dyDescent="0.2">
      <c r="B3" t="s">
        <v>142</v>
      </c>
      <c r="C3" s="242"/>
      <c r="D3" s="242"/>
      <c r="E3" s="243" t="s">
        <v>143</v>
      </c>
      <c r="F3" s="241" t="e">
        <f>#REF!</f>
        <v>#REF!</v>
      </c>
    </row>
    <row r="4" spans="2:18" ht="14.4" x14ac:dyDescent="0.2">
      <c r="B4" t="s">
        <v>21</v>
      </c>
      <c r="E4" s="5" t="s">
        <v>30</v>
      </c>
      <c r="F4" s="10">
        <f>沈下検討書!F5</f>
        <v>0</v>
      </c>
      <c r="N4" s="7" t="s">
        <v>99</v>
      </c>
      <c r="O4" s="28">
        <v>16</v>
      </c>
      <c r="P4" s="9" t="s">
        <v>192</v>
      </c>
      <c r="Q4" s="28">
        <v>18</v>
      </c>
      <c r="R4" t="s">
        <v>193</v>
      </c>
    </row>
    <row r="5" spans="2:18" ht="14.4" x14ac:dyDescent="0.2">
      <c r="B5" t="s">
        <v>22</v>
      </c>
      <c r="E5" s="5" t="s">
        <v>12</v>
      </c>
      <c r="F5" s="10">
        <f>沈下検討書!F6</f>
        <v>0</v>
      </c>
      <c r="N5" s="7"/>
      <c r="O5" s="9"/>
    </row>
    <row r="6" spans="2:18" ht="14.4" x14ac:dyDescent="0.2">
      <c r="B6" t="s">
        <v>23</v>
      </c>
      <c r="E6" s="5" t="s">
        <v>34</v>
      </c>
      <c r="F6" s="10"/>
    </row>
    <row r="7" spans="2:18" ht="14.4" x14ac:dyDescent="0.2">
      <c r="B7" t="s">
        <v>24</v>
      </c>
      <c r="E7" s="5" t="s">
        <v>13</v>
      </c>
      <c r="F7" s="10">
        <f>沈下検討書!F7</f>
        <v>0</v>
      </c>
      <c r="G7" s="6"/>
    </row>
    <row r="8" spans="2:18" ht="14.4" x14ac:dyDescent="0.2">
      <c r="E8" s="5" t="s">
        <v>14</v>
      </c>
      <c r="F8" s="10" t="s">
        <v>57</v>
      </c>
    </row>
    <row r="9" spans="2:18" ht="14.4" x14ac:dyDescent="0.2">
      <c r="E9" s="5" t="s">
        <v>15</v>
      </c>
      <c r="F9" s="10" t="s">
        <v>58</v>
      </c>
    </row>
    <row r="10" spans="2:18" ht="15.6" x14ac:dyDescent="0.3">
      <c r="B10" t="s">
        <v>70</v>
      </c>
      <c r="E10" s="8" t="s">
        <v>61</v>
      </c>
      <c r="F10" s="30" t="s">
        <v>62</v>
      </c>
    </row>
    <row r="11" spans="2:18" ht="15.6" x14ac:dyDescent="0.3">
      <c r="B11" t="s">
        <v>26</v>
      </c>
      <c r="E11" s="5" t="s">
        <v>100</v>
      </c>
      <c r="F11" s="10" t="s">
        <v>36</v>
      </c>
    </row>
    <row r="12" spans="2:18" ht="18" x14ac:dyDescent="0.2">
      <c r="B12" t="s">
        <v>96</v>
      </c>
      <c r="E12" s="5" t="s">
        <v>98</v>
      </c>
    </row>
    <row r="13" spans="2:18" x14ac:dyDescent="0.2">
      <c r="B13" s="19" t="s">
        <v>43</v>
      </c>
      <c r="C13" s="19"/>
      <c r="D13" s="19"/>
      <c r="E13" s="20" t="s">
        <v>47</v>
      </c>
      <c r="F13" s="21" t="s">
        <v>48</v>
      </c>
      <c r="G13" s="19"/>
    </row>
    <row r="14" spans="2:18" x14ac:dyDescent="0.2">
      <c r="B14" t="s">
        <v>71</v>
      </c>
      <c r="E14" s="7" t="s">
        <v>37</v>
      </c>
      <c r="F14" s="9" t="str">
        <f>建物情報等!F12&amp;建物情報等!G12&amp;建物情報等!H12</f>
        <v>1/（・C）</v>
      </c>
    </row>
    <row r="15" spans="2:18" x14ac:dyDescent="0.2">
      <c r="B15" t="s">
        <v>148</v>
      </c>
      <c r="E15" s="7" t="s">
        <v>149</v>
      </c>
      <c r="F15" s="9" t="s">
        <v>150</v>
      </c>
    </row>
    <row r="16" spans="2:18" x14ac:dyDescent="0.2">
      <c r="B16" t="s">
        <v>151</v>
      </c>
      <c r="E16" s="7" t="s">
        <v>152</v>
      </c>
      <c r="F16" s="9" t="s">
        <v>153</v>
      </c>
    </row>
    <row r="17" spans="1:27" x14ac:dyDescent="0.2">
      <c r="B17" t="s">
        <v>25</v>
      </c>
      <c r="E17" s="7" t="s">
        <v>38</v>
      </c>
      <c r="F17" s="9">
        <v>0.25</v>
      </c>
    </row>
    <row r="18" spans="1:27" x14ac:dyDescent="0.2">
      <c r="E18" s="7"/>
    </row>
    <row r="19" spans="1:27" x14ac:dyDescent="0.2">
      <c r="B19" t="s">
        <v>40</v>
      </c>
      <c r="E19" s="7" t="s">
        <v>20</v>
      </c>
      <c r="F19" t="s">
        <v>19</v>
      </c>
    </row>
    <row r="20" spans="1:27" x14ac:dyDescent="0.2">
      <c r="E20" s="7"/>
    </row>
    <row r="21" spans="1:27" x14ac:dyDescent="0.2">
      <c r="B21" s="19" t="s">
        <v>42</v>
      </c>
      <c r="E21" s="7"/>
    </row>
    <row r="22" spans="1:27" x14ac:dyDescent="0.2">
      <c r="B22" t="s">
        <v>72</v>
      </c>
      <c r="E22" s="7"/>
    </row>
    <row r="23" spans="1:27" x14ac:dyDescent="0.2">
      <c r="E23" s="7"/>
      <c r="L23" s="34" t="str">
        <f>IF($C23="","",(1/(2*3.14)*(($G23*$H23/(SQRT($G23^2+$H23^2+1)))*(($G23^2+$H23^2+2)/(($G23^2+1)*($H23^2+1)))+(ASIN(($G23*$H23)/(SQRT(($G23^2+1)*($H23^2+1))))))))</f>
        <v/>
      </c>
    </row>
    <row r="24" spans="1:27" x14ac:dyDescent="0.2">
      <c r="A24" s="315" t="e">
        <f>IF(C24="","",VLOOKUP(C24,アルファベット変換,2,FALSE))</f>
        <v>#N/A</v>
      </c>
      <c r="B24" t="s">
        <v>10</v>
      </c>
      <c r="C24" s="117">
        <f>沈下検討書!AD5</f>
        <v>0</v>
      </c>
    </row>
    <row r="25" spans="1:27" s="3" customFormat="1" ht="27" customHeight="1" x14ac:dyDescent="0.2">
      <c r="A25" s="2"/>
      <c r="B25" s="134" t="s">
        <v>140</v>
      </c>
      <c r="C25" s="3" t="s">
        <v>2</v>
      </c>
      <c r="D25" s="3" t="s">
        <v>0</v>
      </c>
      <c r="E25" s="3" t="s">
        <v>3</v>
      </c>
      <c r="F25" s="3" t="s">
        <v>4</v>
      </c>
      <c r="G25" s="3" t="s">
        <v>28</v>
      </c>
      <c r="H25" s="3" t="s">
        <v>29</v>
      </c>
      <c r="I25" s="3" t="s">
        <v>63</v>
      </c>
      <c r="J25" s="3" t="s">
        <v>64</v>
      </c>
      <c r="K25" s="3" t="s">
        <v>65</v>
      </c>
      <c r="L25" s="3" t="s">
        <v>66</v>
      </c>
      <c r="M25" s="29" t="s">
        <v>60</v>
      </c>
      <c r="N25" s="3" t="s">
        <v>5</v>
      </c>
      <c r="O25" s="3" t="s">
        <v>144</v>
      </c>
      <c r="P25" s="3" t="s">
        <v>146</v>
      </c>
      <c r="Q25" s="3" t="s">
        <v>1</v>
      </c>
      <c r="R25" s="3" t="s">
        <v>9</v>
      </c>
      <c r="S25" s="3" t="s">
        <v>18</v>
      </c>
      <c r="U25" s="11" t="s">
        <v>7</v>
      </c>
      <c r="V25" s="11" t="s">
        <v>27</v>
      </c>
      <c r="W25" s="11" t="s">
        <v>6</v>
      </c>
      <c r="X25" s="11"/>
      <c r="Y25" s="11"/>
      <c r="Z25" s="3" t="s">
        <v>189</v>
      </c>
      <c r="AA25" s="3" t="s">
        <v>190</v>
      </c>
    </row>
    <row r="26" spans="1:27" x14ac:dyDescent="0.2">
      <c r="B26" t="s">
        <v>34</v>
      </c>
      <c r="D26" t="s">
        <v>49</v>
      </c>
      <c r="E26" t="s">
        <v>50</v>
      </c>
      <c r="M26" t="s">
        <v>59</v>
      </c>
      <c r="N26" t="s">
        <v>51</v>
      </c>
      <c r="O26" t="s">
        <v>145</v>
      </c>
      <c r="P26" t="s">
        <v>147</v>
      </c>
      <c r="Q26" s="18" t="s">
        <v>52</v>
      </c>
      <c r="R26" t="s">
        <v>53</v>
      </c>
      <c r="S26" t="s">
        <v>54</v>
      </c>
      <c r="U26" s="12"/>
      <c r="V26" s="12"/>
      <c r="W26" s="12"/>
      <c r="X26" s="12"/>
      <c r="Y26" s="12"/>
      <c r="Z26" t="s">
        <v>191</v>
      </c>
    </row>
    <row r="27" spans="1:27" x14ac:dyDescent="0.2">
      <c r="C27" s="1" t="s">
        <v>16</v>
      </c>
      <c r="U27" s="12"/>
      <c r="V27" s="12"/>
      <c r="W27" s="12"/>
      <c r="X27" s="12"/>
      <c r="Y27" s="12"/>
    </row>
    <row r="28" spans="1:27" x14ac:dyDescent="0.2">
      <c r="B28" t="s">
        <v>55</v>
      </c>
      <c r="C28" s="1" t="s">
        <v>17</v>
      </c>
      <c r="D28" t="s">
        <v>31</v>
      </c>
      <c r="E28" t="s">
        <v>8</v>
      </c>
      <c r="N28" t="s">
        <v>32</v>
      </c>
      <c r="R28" t="s">
        <v>33</v>
      </c>
      <c r="S28" t="s">
        <v>11</v>
      </c>
      <c r="U28" s="12"/>
      <c r="V28" s="12"/>
      <c r="W28" s="12"/>
      <c r="X28" s="12"/>
      <c r="Y28" s="12"/>
      <c r="Z28" t="e">
        <f>AVERAGE(Z30:Z49)</f>
        <v>#N/A</v>
      </c>
      <c r="AA28" t="e">
        <f>IF($Z$28&gt;0,建物情報等!$N$19*((1-建物情報等!$N$20^2)/(1400*Z28))*建物情報等!$F$11*建物情報等!$F$9*100,0)</f>
        <v>#N/A</v>
      </c>
    </row>
    <row r="29" spans="1:27" x14ac:dyDescent="0.2">
      <c r="U29" s="12"/>
      <c r="V29" s="12"/>
      <c r="W29" s="12"/>
      <c r="X29" s="12"/>
      <c r="Y29" s="12"/>
    </row>
    <row r="30" spans="1:27" x14ac:dyDescent="0.2">
      <c r="A30" s="315" t="e">
        <f>CONCATENATE($A$24,$B30)*1</f>
        <v>#N/A</v>
      </c>
      <c r="B30" s="13">
        <v>0.25</v>
      </c>
      <c r="C30" s="15" t="e">
        <f>VLOOKUP(A30,沈下計算用バックデータ!$D$15:$G$470,4,FALSE)</f>
        <v>#N/A</v>
      </c>
      <c r="D30" s="15" t="e">
        <f>VLOOKUP(A30,沈下計算用バックデータ!$D$15:$F$470,2,FALSE)</f>
        <v>#N/A</v>
      </c>
      <c r="E30" s="15" t="e">
        <f>VLOOKUP(A30,沈下計算用バックデータ!$D$15:$F$470,3,FALSE)</f>
        <v>#N/A</v>
      </c>
      <c r="F30" s="14" t="e">
        <f>IF(C30="","",3*D30+0.05*E30)</f>
        <v>#N/A</v>
      </c>
      <c r="G30" s="15" t="e">
        <f t="shared" ref="G30:G49" si="0">IF($C30="","",IF(F$4/($B30-0.125)&gt;3,"∞",F$4/($B30-0.125)))</f>
        <v>#N/A</v>
      </c>
      <c r="H30" s="15" t="e">
        <f t="shared" ref="H30:H49" si="1">IF($C30="","",IF(F$5/($B30-0.125)&gt;3,"∞",F$5/($B30-0.125)))</f>
        <v>#N/A</v>
      </c>
      <c r="I30" s="14" t="e">
        <f t="shared" ref="I30:I49" si="2">IF($G30="","",IF($G30="∞","∞",ROUNDUP($G30,1)))</f>
        <v>#N/A</v>
      </c>
      <c r="J30" s="14" t="e">
        <f t="shared" ref="J30:J49" si="3">IF($H30="","",IF($H30="∞","∞",ROUNDUP($H30,1)))</f>
        <v>#N/A</v>
      </c>
      <c r="K30" s="14" t="e">
        <f>IF($I30="","",VLOOKUP($I30,Sheet2!$C$5:$D$35,2))</f>
        <v>#N/A</v>
      </c>
      <c r="L30" s="14" t="e">
        <f>IF($J30="","",VLOOKUP($J30,Sheet2!$C$5:$D$35,2))</f>
        <v>#N/A</v>
      </c>
      <c r="M30" s="33" t="e">
        <f>IF($C30="","",IF(L30="∞",VLOOKUP($K30,Sheet2!$F$5:$G$20,2),(1/(2*3.14)*(($G30*$H30/(SQRT($G30^2+$H30^2+1)))*(($G30^2+$H30^2+2)/(($G30^2+1)*($H30^2+1)))+(ASIN(($G30*$H30)/(SQRT(($G30^2+1)*($H30^2+1)))))))))</f>
        <v>#N/A</v>
      </c>
      <c r="N30" s="33" t="e">
        <f t="shared" ref="N30:N49" si="4">IF($C30="","",$F$7*$M30)</f>
        <v>#N/A</v>
      </c>
      <c r="O30" s="13" t="e">
        <f>IF($C30="","",45*$D30+0.75*$E30)</f>
        <v>#N/A</v>
      </c>
      <c r="P30" s="13" t="e">
        <f>IF(C30="","",$O30/2)</f>
        <v>#N/A</v>
      </c>
      <c r="Q30" s="15" t="e">
        <f>IF($C30="","",1/建物情報等!$G$12/$P30)</f>
        <v>#N/A</v>
      </c>
      <c r="R30" s="16" t="e">
        <f>IF(C30="","",IF($E30=0,$N30*$Q30*0.25*100,0))</f>
        <v>#N/A</v>
      </c>
      <c r="S30" s="4" t="e">
        <f>IF($C30="","",IF($R30="",0,$R30))</f>
        <v>#N/A</v>
      </c>
      <c r="T30" s="4"/>
      <c r="U30" s="12" t="e">
        <f t="shared" ref="U30:U69" si="5">IF($C30="c",1.2*$O30,"")</f>
        <v>#N/A</v>
      </c>
      <c r="V30" s="12" t="e">
        <f t="shared" ref="V30:V49" si="6">$N30*4</f>
        <v>#N/A</v>
      </c>
      <c r="W30" s="12">
        <f t="shared" ref="W30:W69" si="7">16*$B30</f>
        <v>4</v>
      </c>
      <c r="X30" s="12" t="e">
        <f t="shared" ref="X30:X69" si="8">$V30+$W30</f>
        <v>#N/A</v>
      </c>
      <c r="Y30" s="12" t="e">
        <f t="shared" ref="Y30:Y69" si="9">IF($U30="","",IF($X30&lt;=$U30,"○","×"))</f>
        <v>#N/A</v>
      </c>
      <c r="Z30" t="e">
        <f>IF(C30="s",F30,"")</f>
        <v>#N/A</v>
      </c>
    </row>
    <row r="31" spans="1:27" x14ac:dyDescent="0.2">
      <c r="A31" s="315" t="e">
        <f t="shared" ref="A31:A67" si="10">CONCATENATE($A$24,$B31)*1</f>
        <v>#N/A</v>
      </c>
      <c r="B31" s="13">
        <v>0.5</v>
      </c>
      <c r="C31" s="15" t="e">
        <f>VLOOKUP(A31,沈下計算用バックデータ!$D$15:$G$470,4,FALSE)</f>
        <v>#N/A</v>
      </c>
      <c r="D31" s="15" t="e">
        <f>VLOOKUP(A31,沈下計算用バックデータ!$D$15:$F$470,2,FALSE)</f>
        <v>#N/A</v>
      </c>
      <c r="E31" s="15" t="e">
        <f>VLOOKUP(A31,沈下計算用バックデータ!$D$15:$F$470,3,FALSE)</f>
        <v>#N/A</v>
      </c>
      <c r="F31" s="14" t="e">
        <f t="shared" ref="F31:F49" si="11">IF(C31="","",3*D31+0.05*E31)</f>
        <v>#N/A</v>
      </c>
      <c r="G31" s="15" t="e">
        <f t="shared" si="0"/>
        <v>#N/A</v>
      </c>
      <c r="H31" s="15" t="e">
        <f t="shared" si="1"/>
        <v>#N/A</v>
      </c>
      <c r="I31" s="14" t="e">
        <f t="shared" si="2"/>
        <v>#N/A</v>
      </c>
      <c r="J31" s="14" t="e">
        <f t="shared" si="3"/>
        <v>#N/A</v>
      </c>
      <c r="K31" s="14" t="e">
        <f>IF($I31="","",VLOOKUP($I31,Sheet2!$C$5:$D$35,2))</f>
        <v>#N/A</v>
      </c>
      <c r="L31" s="14" t="e">
        <f>IF($J31="","",VLOOKUP($J31,Sheet2!$C$5:$D$35,2))</f>
        <v>#N/A</v>
      </c>
      <c r="M31" s="33" t="e">
        <f>IF($C31="","",IF(L31="∞",VLOOKUP($K31,Sheet2!$F$5:$G$20,2),(1/(2*3.14)*(($G31*$H31/(SQRT($G31^2+$H31^2+1)))*(($G31^2+$H31^2+2)/(($G31^2+1)*($H31^2+1)))+(ASIN(($G31*$H31)/(SQRT(($G31^2+1)*($H31^2+1)))))))))</f>
        <v>#N/A</v>
      </c>
      <c r="N31" s="33" t="e">
        <f t="shared" si="4"/>
        <v>#N/A</v>
      </c>
      <c r="O31" s="13" t="e">
        <f t="shared" ref="O31:O49" si="12">IF($C31="","",45*$D31+0.75*$E31)</f>
        <v>#N/A</v>
      </c>
      <c r="P31" s="13" t="e">
        <f t="shared" ref="P31:P49" si="13">IF(C31="","",$O31/2)</f>
        <v>#N/A</v>
      </c>
      <c r="Q31" s="15" t="e">
        <f>IF($C31="","",1/建物情報等!$G$12/$P31)</f>
        <v>#N/A</v>
      </c>
      <c r="R31" s="16" t="e">
        <f t="shared" ref="R31:R37" si="14">IF(C31="","",IF($E31=0,$N31*$Q31*0.25*100,0))</f>
        <v>#N/A</v>
      </c>
      <c r="S31" s="4" t="e">
        <f t="shared" ref="S31:S49" si="15">IF($C31="","",$S30+$R31)</f>
        <v>#N/A</v>
      </c>
      <c r="T31" s="4"/>
      <c r="U31" s="12" t="e">
        <f t="shared" si="5"/>
        <v>#N/A</v>
      </c>
      <c r="V31" s="12" t="e">
        <f t="shared" si="6"/>
        <v>#N/A</v>
      </c>
      <c r="W31" s="12">
        <f t="shared" si="7"/>
        <v>8</v>
      </c>
      <c r="X31" s="12" t="e">
        <f t="shared" si="8"/>
        <v>#N/A</v>
      </c>
      <c r="Y31" s="12" t="e">
        <f t="shared" si="9"/>
        <v>#N/A</v>
      </c>
      <c r="Z31" t="e">
        <f t="shared" ref="Z31:Z49" si="16">IF(C31="s",F31,"")</f>
        <v>#N/A</v>
      </c>
    </row>
    <row r="32" spans="1:27" x14ac:dyDescent="0.2">
      <c r="A32" s="315" t="e">
        <f t="shared" si="10"/>
        <v>#N/A</v>
      </c>
      <c r="B32" s="13">
        <v>0.75</v>
      </c>
      <c r="C32" s="15" t="e">
        <f>VLOOKUP(A32,沈下計算用バックデータ!$D$15:$G$470,4,FALSE)</f>
        <v>#N/A</v>
      </c>
      <c r="D32" s="15" t="e">
        <f>VLOOKUP(A32,沈下計算用バックデータ!$D$15:$F$470,2,FALSE)</f>
        <v>#N/A</v>
      </c>
      <c r="E32" s="15" t="e">
        <f>VLOOKUP(A32,沈下計算用バックデータ!$D$15:$F$470,3,FALSE)</f>
        <v>#N/A</v>
      </c>
      <c r="F32" s="14" t="e">
        <f t="shared" si="11"/>
        <v>#N/A</v>
      </c>
      <c r="G32" s="15" t="e">
        <f t="shared" si="0"/>
        <v>#N/A</v>
      </c>
      <c r="H32" s="15" t="e">
        <f t="shared" si="1"/>
        <v>#N/A</v>
      </c>
      <c r="I32" s="14" t="e">
        <f t="shared" si="2"/>
        <v>#N/A</v>
      </c>
      <c r="J32" s="14" t="e">
        <f t="shared" si="3"/>
        <v>#N/A</v>
      </c>
      <c r="K32" s="14" t="e">
        <f>IF($I32="","",VLOOKUP($I32,Sheet2!$C$5:$D$35,2))</f>
        <v>#N/A</v>
      </c>
      <c r="L32" s="14" t="e">
        <f>IF($J32="","",VLOOKUP($J32,Sheet2!$C$5:$D$35,2))</f>
        <v>#N/A</v>
      </c>
      <c r="M32" s="33" t="e">
        <f>IF($C32="","",IF(L32="∞",VLOOKUP($K32,Sheet2!$F$5:$G$20,2),(1/(2*3.14)*(($G32*$H32/(SQRT($G32^2+$H32^2+1)))*(($G32^2+$H32^2+2)/(($G32^2+1)*($H32^2+1)))+(ASIN(($G32*$H32)/(SQRT(($G32^2+1)*($H32^2+1)))))))))</f>
        <v>#N/A</v>
      </c>
      <c r="N32" s="33" t="e">
        <f t="shared" si="4"/>
        <v>#N/A</v>
      </c>
      <c r="O32" s="13" t="e">
        <f t="shared" si="12"/>
        <v>#N/A</v>
      </c>
      <c r="P32" s="13" t="e">
        <f t="shared" si="13"/>
        <v>#N/A</v>
      </c>
      <c r="Q32" s="15" t="e">
        <f>IF($C32="","",1/建物情報等!$G$12/$P32)</f>
        <v>#N/A</v>
      </c>
      <c r="R32" s="16" t="e">
        <f t="shared" si="14"/>
        <v>#N/A</v>
      </c>
      <c r="S32" s="4" t="e">
        <f t="shared" si="15"/>
        <v>#N/A</v>
      </c>
      <c r="T32" s="4"/>
      <c r="U32" s="12" t="e">
        <f t="shared" si="5"/>
        <v>#N/A</v>
      </c>
      <c r="V32" s="12" t="e">
        <f t="shared" si="6"/>
        <v>#N/A</v>
      </c>
      <c r="W32" s="12">
        <f t="shared" si="7"/>
        <v>12</v>
      </c>
      <c r="X32" s="12" t="e">
        <f t="shared" si="8"/>
        <v>#N/A</v>
      </c>
      <c r="Y32" s="12" t="e">
        <f t="shared" si="9"/>
        <v>#N/A</v>
      </c>
      <c r="Z32" t="e">
        <f t="shared" si="16"/>
        <v>#N/A</v>
      </c>
    </row>
    <row r="33" spans="1:26" x14ac:dyDescent="0.2">
      <c r="A33" s="315" t="e">
        <f t="shared" si="10"/>
        <v>#N/A</v>
      </c>
      <c r="B33" s="13">
        <v>1</v>
      </c>
      <c r="C33" s="15" t="e">
        <f>VLOOKUP(A33,沈下計算用バックデータ!$D$15:$G$470,4,FALSE)</f>
        <v>#N/A</v>
      </c>
      <c r="D33" s="15" t="e">
        <f>VLOOKUP(A33,沈下計算用バックデータ!$D$15:$F$470,2,FALSE)</f>
        <v>#N/A</v>
      </c>
      <c r="E33" s="15" t="e">
        <f>VLOOKUP(A33,沈下計算用バックデータ!$D$15:$F$470,3,FALSE)</f>
        <v>#N/A</v>
      </c>
      <c r="F33" s="14" t="e">
        <f t="shared" si="11"/>
        <v>#N/A</v>
      </c>
      <c r="G33" s="15" t="e">
        <f t="shared" si="0"/>
        <v>#N/A</v>
      </c>
      <c r="H33" s="15" t="e">
        <f t="shared" si="1"/>
        <v>#N/A</v>
      </c>
      <c r="I33" s="14" t="e">
        <f t="shared" si="2"/>
        <v>#N/A</v>
      </c>
      <c r="J33" s="14" t="e">
        <f t="shared" si="3"/>
        <v>#N/A</v>
      </c>
      <c r="K33" s="14" t="e">
        <f>IF($I33="","",VLOOKUP($I33,Sheet2!$C$5:$D$35,2))</f>
        <v>#N/A</v>
      </c>
      <c r="L33" s="14" t="e">
        <f>IF($J33="","",VLOOKUP($J33,Sheet2!$C$5:$D$35,2))</f>
        <v>#N/A</v>
      </c>
      <c r="M33" s="33" t="e">
        <f>IF($C33="","",IF(L33="∞",VLOOKUP($K33,Sheet2!$F$5:$G$20,2),(1/(2*3.14)*(($G33*$H33/(SQRT($G33^2+$H33^2+1)))*(($G33^2+$H33^2+2)/(($G33^2+1)*($H33^2+1)))+(ASIN(($G33*$H33)/(SQRT(($G33^2+1)*($H33^2+1)))))))))</f>
        <v>#N/A</v>
      </c>
      <c r="N33" s="33" t="e">
        <f t="shared" si="4"/>
        <v>#N/A</v>
      </c>
      <c r="O33" s="13" t="e">
        <f t="shared" si="12"/>
        <v>#N/A</v>
      </c>
      <c r="P33" s="13" t="e">
        <f t="shared" si="13"/>
        <v>#N/A</v>
      </c>
      <c r="Q33" s="15" t="e">
        <f>IF($C33="","",1/建物情報等!$G$12/$P33)</f>
        <v>#N/A</v>
      </c>
      <c r="R33" s="16" t="e">
        <f t="shared" si="14"/>
        <v>#N/A</v>
      </c>
      <c r="S33" s="4" t="e">
        <f t="shared" si="15"/>
        <v>#N/A</v>
      </c>
      <c r="T33" s="4"/>
      <c r="U33" s="12" t="e">
        <f t="shared" si="5"/>
        <v>#N/A</v>
      </c>
      <c r="V33" s="12" t="e">
        <f t="shared" si="6"/>
        <v>#N/A</v>
      </c>
      <c r="W33" s="12">
        <f t="shared" si="7"/>
        <v>16</v>
      </c>
      <c r="X33" s="12" t="e">
        <f t="shared" si="8"/>
        <v>#N/A</v>
      </c>
      <c r="Y33" s="12" t="e">
        <f t="shared" si="9"/>
        <v>#N/A</v>
      </c>
      <c r="Z33" t="e">
        <f t="shared" si="16"/>
        <v>#N/A</v>
      </c>
    </row>
    <row r="34" spans="1:26" x14ac:dyDescent="0.2">
      <c r="A34" s="315" t="e">
        <f t="shared" si="10"/>
        <v>#N/A</v>
      </c>
      <c r="B34" s="13">
        <v>1.25</v>
      </c>
      <c r="C34" s="15" t="e">
        <f>VLOOKUP(A34,沈下計算用バックデータ!$D$15:$G$470,4,FALSE)</f>
        <v>#N/A</v>
      </c>
      <c r="D34" s="15" t="e">
        <f>VLOOKUP(A34,沈下計算用バックデータ!$D$15:$F$470,2,FALSE)</f>
        <v>#N/A</v>
      </c>
      <c r="E34" s="15" t="e">
        <f>VLOOKUP(A34,沈下計算用バックデータ!$D$15:$F$470,3,FALSE)</f>
        <v>#N/A</v>
      </c>
      <c r="F34" s="14" t="e">
        <f t="shared" si="11"/>
        <v>#N/A</v>
      </c>
      <c r="G34" s="15" t="e">
        <f t="shared" si="0"/>
        <v>#N/A</v>
      </c>
      <c r="H34" s="15" t="e">
        <f t="shared" si="1"/>
        <v>#N/A</v>
      </c>
      <c r="I34" s="14" t="e">
        <f t="shared" si="2"/>
        <v>#N/A</v>
      </c>
      <c r="J34" s="14" t="e">
        <f t="shared" si="3"/>
        <v>#N/A</v>
      </c>
      <c r="K34" s="14" t="e">
        <f>IF($I34="","",VLOOKUP($I34,Sheet2!$C$5:$D$35,2))</f>
        <v>#N/A</v>
      </c>
      <c r="L34" s="14" t="e">
        <f>IF($J34="","",VLOOKUP($J34,Sheet2!$C$5:$D$35,2))</f>
        <v>#N/A</v>
      </c>
      <c r="M34" s="33" t="e">
        <f>IF($C34="","",IF(L34="∞",VLOOKUP($K34,Sheet2!$F$5:$G$20,2),(1/(2*3.14)*(($G34*$H34/(SQRT($G34^2+$H34^2+1)))*(($G34^2+$H34^2+2)/(($G34^2+1)*($H34^2+1)))+(ASIN(($G34*$H34)/(SQRT(($G34^2+1)*($H34^2+1)))))))))</f>
        <v>#N/A</v>
      </c>
      <c r="N34" s="33" t="e">
        <f t="shared" si="4"/>
        <v>#N/A</v>
      </c>
      <c r="O34" s="13" t="e">
        <f t="shared" si="12"/>
        <v>#N/A</v>
      </c>
      <c r="P34" s="13" t="e">
        <f t="shared" si="13"/>
        <v>#N/A</v>
      </c>
      <c r="Q34" s="15" t="e">
        <f>IF($C34="","",1/建物情報等!$G$12/$P34)</f>
        <v>#N/A</v>
      </c>
      <c r="R34" s="16" t="e">
        <f t="shared" si="14"/>
        <v>#N/A</v>
      </c>
      <c r="S34" s="4" t="e">
        <f t="shared" si="15"/>
        <v>#N/A</v>
      </c>
      <c r="T34" s="4"/>
      <c r="U34" s="12" t="e">
        <f t="shared" si="5"/>
        <v>#N/A</v>
      </c>
      <c r="V34" s="12" t="e">
        <f t="shared" si="6"/>
        <v>#N/A</v>
      </c>
      <c r="W34" s="12">
        <f t="shared" si="7"/>
        <v>20</v>
      </c>
      <c r="X34" s="12" t="e">
        <f t="shared" si="8"/>
        <v>#N/A</v>
      </c>
      <c r="Y34" s="12" t="e">
        <f t="shared" si="9"/>
        <v>#N/A</v>
      </c>
      <c r="Z34" t="e">
        <f t="shared" si="16"/>
        <v>#N/A</v>
      </c>
    </row>
    <row r="35" spans="1:26" x14ac:dyDescent="0.2">
      <c r="A35" s="315" t="e">
        <f t="shared" si="10"/>
        <v>#N/A</v>
      </c>
      <c r="B35" s="13">
        <v>1.5</v>
      </c>
      <c r="C35" s="15" t="e">
        <f>VLOOKUP(A35,沈下計算用バックデータ!$D$15:$G$470,4,FALSE)</f>
        <v>#N/A</v>
      </c>
      <c r="D35" s="15" t="e">
        <f>VLOOKUP(A35,沈下計算用バックデータ!$D$15:$F$470,2,FALSE)</f>
        <v>#N/A</v>
      </c>
      <c r="E35" s="15" t="e">
        <f>VLOOKUP(A35,沈下計算用バックデータ!$D$15:$F$470,3,FALSE)</f>
        <v>#N/A</v>
      </c>
      <c r="F35" s="14" t="e">
        <f t="shared" si="11"/>
        <v>#N/A</v>
      </c>
      <c r="G35" s="15" t="e">
        <f t="shared" si="0"/>
        <v>#N/A</v>
      </c>
      <c r="H35" s="15" t="e">
        <f t="shared" si="1"/>
        <v>#N/A</v>
      </c>
      <c r="I35" s="14" t="e">
        <f t="shared" si="2"/>
        <v>#N/A</v>
      </c>
      <c r="J35" s="14" t="e">
        <f t="shared" si="3"/>
        <v>#N/A</v>
      </c>
      <c r="K35" s="14" t="e">
        <f>IF($I35="","",VLOOKUP($I35,Sheet2!$C$5:$D$35,2))</f>
        <v>#N/A</v>
      </c>
      <c r="L35" s="14" t="e">
        <f>IF($J35="","",VLOOKUP($J35,Sheet2!$C$5:$D$35,2))</f>
        <v>#N/A</v>
      </c>
      <c r="M35" s="33" t="e">
        <f>IF($C35="","",IF(L35="∞",VLOOKUP($K35,Sheet2!$F$5:$G$20,2),(1/(2*3.14)*(($G35*$H35/(SQRT($G35^2+$H35^2+1)))*(($G35^2+$H35^2+2)/(($G35^2+1)*($H35^2+1)))+(ASIN(($G35*$H35)/(SQRT(($G35^2+1)*($H35^2+1)))))))))</f>
        <v>#N/A</v>
      </c>
      <c r="N35" s="33" t="e">
        <f t="shared" si="4"/>
        <v>#N/A</v>
      </c>
      <c r="O35" s="13" t="e">
        <f t="shared" si="12"/>
        <v>#N/A</v>
      </c>
      <c r="P35" s="13" t="e">
        <f t="shared" si="13"/>
        <v>#N/A</v>
      </c>
      <c r="Q35" s="15" t="e">
        <f>IF($C35="","",1/建物情報等!$G$12/$P35)</f>
        <v>#N/A</v>
      </c>
      <c r="R35" s="16" t="e">
        <f t="shared" si="14"/>
        <v>#N/A</v>
      </c>
      <c r="S35" s="4" t="e">
        <f t="shared" si="15"/>
        <v>#N/A</v>
      </c>
      <c r="T35" s="4"/>
      <c r="U35" s="12" t="e">
        <f t="shared" si="5"/>
        <v>#N/A</v>
      </c>
      <c r="V35" s="12" t="e">
        <f t="shared" si="6"/>
        <v>#N/A</v>
      </c>
      <c r="W35" s="12">
        <f t="shared" si="7"/>
        <v>24</v>
      </c>
      <c r="X35" s="12" t="e">
        <f t="shared" si="8"/>
        <v>#N/A</v>
      </c>
      <c r="Y35" s="12" t="e">
        <f t="shared" si="9"/>
        <v>#N/A</v>
      </c>
      <c r="Z35" t="e">
        <f t="shared" si="16"/>
        <v>#N/A</v>
      </c>
    </row>
    <row r="36" spans="1:26" x14ac:dyDescent="0.2">
      <c r="A36" s="315" t="e">
        <f t="shared" si="10"/>
        <v>#N/A</v>
      </c>
      <c r="B36" s="13">
        <v>1.75</v>
      </c>
      <c r="C36" s="15" t="e">
        <f>VLOOKUP(A36,沈下計算用バックデータ!$D$15:$G$470,4,FALSE)</f>
        <v>#N/A</v>
      </c>
      <c r="D36" s="15" t="e">
        <f>VLOOKUP(A36,沈下計算用バックデータ!$D$15:$F$470,2,FALSE)</f>
        <v>#N/A</v>
      </c>
      <c r="E36" s="15" t="e">
        <f>VLOOKUP(A36,沈下計算用バックデータ!$D$15:$F$470,3,FALSE)</f>
        <v>#N/A</v>
      </c>
      <c r="F36" s="14" t="e">
        <f t="shared" si="11"/>
        <v>#N/A</v>
      </c>
      <c r="G36" s="15" t="e">
        <f t="shared" si="0"/>
        <v>#N/A</v>
      </c>
      <c r="H36" s="15" t="e">
        <f t="shared" si="1"/>
        <v>#N/A</v>
      </c>
      <c r="I36" s="14" t="e">
        <f t="shared" si="2"/>
        <v>#N/A</v>
      </c>
      <c r="J36" s="14" t="e">
        <f t="shared" si="3"/>
        <v>#N/A</v>
      </c>
      <c r="K36" s="14" t="e">
        <f>IF($I36="","",VLOOKUP($I36,Sheet2!$C$5:$D$35,2))</f>
        <v>#N/A</v>
      </c>
      <c r="L36" s="14" t="e">
        <f>IF($J36="","",VLOOKUP($J36,Sheet2!$C$5:$D$35,2))</f>
        <v>#N/A</v>
      </c>
      <c r="M36" s="33" t="e">
        <f>IF($C36="","",IF(L36="∞",VLOOKUP($K36,Sheet2!$F$5:$G$20,2),(1/(2*3.14)*(($G36*$H36/(SQRT($G36^2+$H36^2+1)))*(($G36^2+$H36^2+2)/(($G36^2+1)*($H36^2+1)))+(ASIN(($G36*$H36)/(SQRT(($G36^2+1)*($H36^2+1)))))))))</f>
        <v>#N/A</v>
      </c>
      <c r="N36" s="33" t="e">
        <f t="shared" si="4"/>
        <v>#N/A</v>
      </c>
      <c r="O36" s="13" t="e">
        <f t="shared" si="12"/>
        <v>#N/A</v>
      </c>
      <c r="P36" s="13" t="e">
        <f t="shared" si="13"/>
        <v>#N/A</v>
      </c>
      <c r="Q36" s="15" t="e">
        <f>IF($C36="","",1/建物情報等!$G$12/$P36)</f>
        <v>#N/A</v>
      </c>
      <c r="R36" s="16" t="e">
        <f t="shared" si="14"/>
        <v>#N/A</v>
      </c>
      <c r="S36" s="4" t="e">
        <f t="shared" si="15"/>
        <v>#N/A</v>
      </c>
      <c r="T36" s="4"/>
      <c r="U36" s="12" t="e">
        <f t="shared" si="5"/>
        <v>#N/A</v>
      </c>
      <c r="V36" s="12" t="e">
        <f t="shared" si="6"/>
        <v>#N/A</v>
      </c>
      <c r="W36" s="12">
        <f t="shared" si="7"/>
        <v>28</v>
      </c>
      <c r="X36" s="12" t="e">
        <f t="shared" si="8"/>
        <v>#N/A</v>
      </c>
      <c r="Y36" s="12" t="e">
        <f t="shared" si="9"/>
        <v>#N/A</v>
      </c>
      <c r="Z36" t="e">
        <f t="shared" si="16"/>
        <v>#N/A</v>
      </c>
    </row>
    <row r="37" spans="1:26" x14ac:dyDescent="0.2">
      <c r="A37" s="315" t="e">
        <f t="shared" si="10"/>
        <v>#N/A</v>
      </c>
      <c r="B37" s="13">
        <v>2</v>
      </c>
      <c r="C37" s="15" t="e">
        <f>VLOOKUP(A37,沈下計算用バックデータ!$D$15:$G$470,4,FALSE)</f>
        <v>#N/A</v>
      </c>
      <c r="D37" s="15" t="e">
        <f>VLOOKUP(A37,沈下計算用バックデータ!$D$15:$F$470,2,FALSE)</f>
        <v>#N/A</v>
      </c>
      <c r="E37" s="15" t="e">
        <f>VLOOKUP(A37,沈下計算用バックデータ!$D$15:$F$470,3,FALSE)</f>
        <v>#N/A</v>
      </c>
      <c r="F37" s="14" t="e">
        <f t="shared" si="11"/>
        <v>#N/A</v>
      </c>
      <c r="G37" s="15" t="e">
        <f t="shared" si="0"/>
        <v>#N/A</v>
      </c>
      <c r="H37" s="15" t="e">
        <f t="shared" si="1"/>
        <v>#N/A</v>
      </c>
      <c r="I37" s="14" t="e">
        <f t="shared" si="2"/>
        <v>#N/A</v>
      </c>
      <c r="J37" s="14" t="e">
        <f t="shared" si="3"/>
        <v>#N/A</v>
      </c>
      <c r="K37" s="14" t="e">
        <f>IF($I37="","",VLOOKUP($I37,Sheet2!$C$5:$D$35,2))</f>
        <v>#N/A</v>
      </c>
      <c r="L37" s="14" t="e">
        <f>IF($J37="","",VLOOKUP($J37,Sheet2!$C$5:$D$35,2))</f>
        <v>#N/A</v>
      </c>
      <c r="M37" s="33" t="e">
        <f>IF($C37="","",IF(L37="∞",VLOOKUP($K37,Sheet2!$F$5:$G$20,2),(1/(2*3.14)*(($G37*$H37/(SQRT($G37^2+$H37^2+1)))*(($G37^2+$H37^2+2)/(($G37^2+1)*($H37^2+1)))+(ASIN(($G37*$H37)/(SQRT(($G37^2+1)*($H37^2+1)))))))))</f>
        <v>#N/A</v>
      </c>
      <c r="N37" s="33" t="e">
        <f t="shared" si="4"/>
        <v>#N/A</v>
      </c>
      <c r="O37" s="13" t="e">
        <f t="shared" si="12"/>
        <v>#N/A</v>
      </c>
      <c r="P37" s="13" t="e">
        <f t="shared" si="13"/>
        <v>#N/A</v>
      </c>
      <c r="Q37" s="15" t="e">
        <f>IF($C37="","",1/建物情報等!$G$12/$P37)</f>
        <v>#N/A</v>
      </c>
      <c r="R37" s="16" t="e">
        <f t="shared" si="14"/>
        <v>#N/A</v>
      </c>
      <c r="S37" s="4" t="e">
        <f t="shared" si="15"/>
        <v>#N/A</v>
      </c>
      <c r="T37" s="4"/>
      <c r="U37" s="12" t="e">
        <f t="shared" si="5"/>
        <v>#N/A</v>
      </c>
      <c r="V37" s="12" t="e">
        <f t="shared" si="6"/>
        <v>#N/A</v>
      </c>
      <c r="W37" s="12">
        <f t="shared" si="7"/>
        <v>32</v>
      </c>
      <c r="X37" s="12" t="e">
        <f t="shared" si="8"/>
        <v>#N/A</v>
      </c>
      <c r="Y37" s="12" t="e">
        <f t="shared" si="9"/>
        <v>#N/A</v>
      </c>
      <c r="Z37" t="e">
        <f t="shared" si="16"/>
        <v>#N/A</v>
      </c>
    </row>
    <row r="38" spans="1:26" x14ac:dyDescent="0.2">
      <c r="A38" s="315" t="e">
        <f t="shared" si="10"/>
        <v>#N/A</v>
      </c>
      <c r="B38" s="13">
        <v>2.25</v>
      </c>
      <c r="C38" s="15" t="e">
        <f>VLOOKUP(A38,沈下計算用バックデータ!$D$15:$G$470,4,FALSE)</f>
        <v>#N/A</v>
      </c>
      <c r="D38" s="15" t="e">
        <f>VLOOKUP(A38,沈下計算用バックデータ!$D$15:$F$470,2,FALSE)</f>
        <v>#N/A</v>
      </c>
      <c r="E38" s="15" t="e">
        <f>VLOOKUP(A38,沈下計算用バックデータ!$D$15:$F$470,3,FALSE)</f>
        <v>#N/A</v>
      </c>
      <c r="F38" s="14" t="e">
        <f t="shared" si="11"/>
        <v>#N/A</v>
      </c>
      <c r="G38" s="15" t="e">
        <f t="shared" si="0"/>
        <v>#N/A</v>
      </c>
      <c r="H38" s="15" t="e">
        <f t="shared" si="1"/>
        <v>#N/A</v>
      </c>
      <c r="I38" s="14" t="e">
        <f t="shared" si="2"/>
        <v>#N/A</v>
      </c>
      <c r="J38" s="14" t="e">
        <f t="shared" si="3"/>
        <v>#N/A</v>
      </c>
      <c r="K38" s="14" t="e">
        <f>IF($I38="","",VLOOKUP($I38,Sheet2!$C$5:$D$35,2))</f>
        <v>#N/A</v>
      </c>
      <c r="L38" s="14" t="e">
        <f>IF($J38="","",VLOOKUP($J38,Sheet2!$C$5:$D$35,2))</f>
        <v>#N/A</v>
      </c>
      <c r="M38" s="33" t="e">
        <f>IF($C38="","",IF(L38="∞",VLOOKUP($K38,Sheet2!$F$5:$G$20,2),(1/(2*3.14)*(($G38*$H38/(SQRT($G38^2+$H38^2+1)))*(($G38^2+$H38^2+2)/(($G38^2+1)*($H38^2+1)))+(ASIN(($G38*$H38)/(SQRT(($G38^2+1)*($H38^2+1)))))))))</f>
        <v>#N/A</v>
      </c>
      <c r="N38" s="33" t="e">
        <f t="shared" si="4"/>
        <v>#N/A</v>
      </c>
      <c r="O38" s="13" t="e">
        <f t="shared" si="12"/>
        <v>#N/A</v>
      </c>
      <c r="P38" s="13" t="e">
        <f t="shared" si="13"/>
        <v>#N/A</v>
      </c>
      <c r="Q38" s="15" t="e">
        <f>IF($C38="","",1/建物情報等!$G$12/$P38)</f>
        <v>#N/A</v>
      </c>
      <c r="R38" s="16" t="e">
        <f>IF(C38="","",IF(OR(AND(建物情報等!$K$16="はい",$D38&lt;=0.5),AND(建物情報等!$K$16="いいえ",$E38=0)),$N38*$Q38*0.25*100,0))</f>
        <v>#N/A</v>
      </c>
      <c r="S38" s="4" t="e">
        <f t="shared" si="15"/>
        <v>#N/A</v>
      </c>
      <c r="T38" s="4"/>
      <c r="U38" s="12" t="e">
        <f t="shared" si="5"/>
        <v>#N/A</v>
      </c>
      <c r="V38" s="12" t="e">
        <f t="shared" si="6"/>
        <v>#N/A</v>
      </c>
      <c r="W38" s="12">
        <f t="shared" si="7"/>
        <v>36</v>
      </c>
      <c r="X38" s="12" t="e">
        <f t="shared" si="8"/>
        <v>#N/A</v>
      </c>
      <c r="Y38" s="12" t="e">
        <f t="shared" si="9"/>
        <v>#N/A</v>
      </c>
      <c r="Z38" t="e">
        <f t="shared" si="16"/>
        <v>#N/A</v>
      </c>
    </row>
    <row r="39" spans="1:26" x14ac:dyDescent="0.2">
      <c r="A39" s="315" t="e">
        <f t="shared" si="10"/>
        <v>#N/A</v>
      </c>
      <c r="B39" s="13">
        <v>2.5</v>
      </c>
      <c r="C39" s="15" t="e">
        <f>VLOOKUP(A39,沈下計算用バックデータ!$D$15:$G$470,4,FALSE)</f>
        <v>#N/A</v>
      </c>
      <c r="D39" s="15" t="e">
        <f>VLOOKUP(A39,沈下計算用バックデータ!$D$15:$F$470,2,FALSE)</f>
        <v>#N/A</v>
      </c>
      <c r="E39" s="15" t="e">
        <f>VLOOKUP(A39,沈下計算用バックデータ!$D$15:$F$470,3,FALSE)</f>
        <v>#N/A</v>
      </c>
      <c r="F39" s="14" t="e">
        <f t="shared" si="11"/>
        <v>#N/A</v>
      </c>
      <c r="G39" s="15" t="e">
        <f t="shared" si="0"/>
        <v>#N/A</v>
      </c>
      <c r="H39" s="15" t="e">
        <f t="shared" si="1"/>
        <v>#N/A</v>
      </c>
      <c r="I39" s="14" t="e">
        <f t="shared" si="2"/>
        <v>#N/A</v>
      </c>
      <c r="J39" s="14" t="e">
        <f t="shared" si="3"/>
        <v>#N/A</v>
      </c>
      <c r="K39" s="14" t="e">
        <f>IF($I39="","",VLOOKUP($I39,Sheet2!$C$5:$D$35,2))</f>
        <v>#N/A</v>
      </c>
      <c r="L39" s="14" t="e">
        <f>IF($J39="","",VLOOKUP($J39,Sheet2!$C$5:$D$35,2))</f>
        <v>#N/A</v>
      </c>
      <c r="M39" s="33" t="e">
        <f>IF($C39="","",IF(L39="∞",VLOOKUP($K39,Sheet2!$F$5:$G$20,2),(1/(2*3.14)*(($G39*$H39/(SQRT($G39^2+$H39^2+1)))*(($G39^2+$H39^2+2)/(($G39^2+1)*($H39^2+1)))+(ASIN(($G39*$H39)/(SQRT(($G39^2+1)*($H39^2+1)))))))))</f>
        <v>#N/A</v>
      </c>
      <c r="N39" s="33" t="e">
        <f t="shared" si="4"/>
        <v>#N/A</v>
      </c>
      <c r="O39" s="13" t="e">
        <f t="shared" si="12"/>
        <v>#N/A</v>
      </c>
      <c r="P39" s="13" t="e">
        <f t="shared" si="13"/>
        <v>#N/A</v>
      </c>
      <c r="Q39" s="15" t="e">
        <f>IF($C39="","",1/建物情報等!$G$12/$P39)</f>
        <v>#N/A</v>
      </c>
      <c r="R39" s="16" t="e">
        <f>IF(C39="","",IF(OR(AND(建物情報等!$K$16="はい",$D39&lt;=0.5),AND(建物情報等!$K$16="いいえ",$E39=0)),$N39*$Q39*0.25*100,0))</f>
        <v>#N/A</v>
      </c>
      <c r="S39" s="4" t="e">
        <f t="shared" si="15"/>
        <v>#N/A</v>
      </c>
      <c r="T39" s="4"/>
      <c r="U39" s="12" t="e">
        <f t="shared" si="5"/>
        <v>#N/A</v>
      </c>
      <c r="V39" s="12" t="e">
        <f t="shared" si="6"/>
        <v>#N/A</v>
      </c>
      <c r="W39" s="12">
        <f t="shared" si="7"/>
        <v>40</v>
      </c>
      <c r="X39" s="12" t="e">
        <f t="shared" si="8"/>
        <v>#N/A</v>
      </c>
      <c r="Y39" s="12" t="e">
        <f t="shared" si="9"/>
        <v>#N/A</v>
      </c>
      <c r="Z39" t="e">
        <f t="shared" si="16"/>
        <v>#N/A</v>
      </c>
    </row>
    <row r="40" spans="1:26" x14ac:dyDescent="0.2">
      <c r="A40" s="315" t="e">
        <f t="shared" si="10"/>
        <v>#N/A</v>
      </c>
      <c r="B40" s="13">
        <v>2.75</v>
      </c>
      <c r="C40" s="15" t="e">
        <f>VLOOKUP(A40,沈下計算用バックデータ!$D$15:$G$470,4,FALSE)</f>
        <v>#N/A</v>
      </c>
      <c r="D40" s="15" t="e">
        <f>VLOOKUP(A40,沈下計算用バックデータ!$D$15:$F$470,2,FALSE)</f>
        <v>#N/A</v>
      </c>
      <c r="E40" s="15" t="e">
        <f>VLOOKUP(A40,沈下計算用バックデータ!$D$15:$F$470,3,FALSE)</f>
        <v>#N/A</v>
      </c>
      <c r="F40" s="14" t="e">
        <f t="shared" si="11"/>
        <v>#N/A</v>
      </c>
      <c r="G40" s="15" t="e">
        <f t="shared" si="0"/>
        <v>#N/A</v>
      </c>
      <c r="H40" s="15" t="e">
        <f t="shared" si="1"/>
        <v>#N/A</v>
      </c>
      <c r="I40" s="14" t="e">
        <f t="shared" si="2"/>
        <v>#N/A</v>
      </c>
      <c r="J40" s="14" t="e">
        <f t="shared" si="3"/>
        <v>#N/A</v>
      </c>
      <c r="K40" s="14" t="e">
        <f>IF($I40="","",VLOOKUP($I40,Sheet2!$C$5:$D$35,2))</f>
        <v>#N/A</v>
      </c>
      <c r="L40" s="14" t="e">
        <f>IF($J40="","",VLOOKUP($J40,Sheet2!$C$5:$D$35,2))</f>
        <v>#N/A</v>
      </c>
      <c r="M40" s="33" t="e">
        <f>IF($C40="","",IF(L40="∞",VLOOKUP($K40,Sheet2!$F$5:$G$20,2),(1/(2*3.14)*(($G40*$H40/(SQRT($G40^2+$H40^2+1)))*(($G40^2+$H40^2+2)/(($G40^2+1)*($H40^2+1)))+(ASIN(($G40*$H40)/(SQRT(($G40^2+1)*($H40^2+1)))))))))</f>
        <v>#N/A</v>
      </c>
      <c r="N40" s="33" t="e">
        <f t="shared" si="4"/>
        <v>#N/A</v>
      </c>
      <c r="O40" s="13" t="e">
        <f t="shared" si="12"/>
        <v>#N/A</v>
      </c>
      <c r="P40" s="13" t="e">
        <f t="shared" si="13"/>
        <v>#N/A</v>
      </c>
      <c r="Q40" s="15" t="e">
        <f>IF($C40="","",1/建物情報等!$G$12/$P40)</f>
        <v>#N/A</v>
      </c>
      <c r="R40" s="16" t="e">
        <f>IF(C40="","",IF(OR(AND(建物情報等!$K$16="はい",$D40&lt;=0.5),AND(建物情報等!$K$16="いいえ",$E40=0)),$N40*$Q40*0.25*100,0))</f>
        <v>#N/A</v>
      </c>
      <c r="S40" s="4" t="e">
        <f t="shared" si="15"/>
        <v>#N/A</v>
      </c>
      <c r="T40" s="4"/>
      <c r="U40" t="e">
        <f t="shared" si="5"/>
        <v>#N/A</v>
      </c>
      <c r="V40" t="e">
        <f t="shared" si="6"/>
        <v>#N/A</v>
      </c>
      <c r="W40">
        <f t="shared" si="7"/>
        <v>44</v>
      </c>
      <c r="X40" t="e">
        <f t="shared" si="8"/>
        <v>#N/A</v>
      </c>
      <c r="Y40" t="e">
        <f t="shared" si="9"/>
        <v>#N/A</v>
      </c>
      <c r="Z40" t="e">
        <f t="shared" si="16"/>
        <v>#N/A</v>
      </c>
    </row>
    <row r="41" spans="1:26" x14ac:dyDescent="0.2">
      <c r="A41" s="315" t="e">
        <f t="shared" si="10"/>
        <v>#N/A</v>
      </c>
      <c r="B41" s="13">
        <v>3</v>
      </c>
      <c r="C41" s="15" t="e">
        <f>VLOOKUP(A41,沈下計算用バックデータ!$D$15:$G$470,4,FALSE)</f>
        <v>#N/A</v>
      </c>
      <c r="D41" s="15" t="e">
        <f>VLOOKUP(A41,沈下計算用バックデータ!$D$15:$F$470,2,FALSE)</f>
        <v>#N/A</v>
      </c>
      <c r="E41" s="15" t="e">
        <f>VLOOKUP(A41,沈下計算用バックデータ!$D$15:$F$470,3,FALSE)</f>
        <v>#N/A</v>
      </c>
      <c r="F41" s="14" t="e">
        <f t="shared" si="11"/>
        <v>#N/A</v>
      </c>
      <c r="G41" s="15" t="e">
        <f t="shared" si="0"/>
        <v>#N/A</v>
      </c>
      <c r="H41" s="15" t="e">
        <f t="shared" si="1"/>
        <v>#N/A</v>
      </c>
      <c r="I41" s="14" t="e">
        <f t="shared" si="2"/>
        <v>#N/A</v>
      </c>
      <c r="J41" s="14" t="e">
        <f t="shared" si="3"/>
        <v>#N/A</v>
      </c>
      <c r="K41" s="14" t="e">
        <f>IF($I41="","",VLOOKUP($I41,Sheet2!$C$5:$D$35,2))</f>
        <v>#N/A</v>
      </c>
      <c r="L41" s="14" t="e">
        <f>IF($J41="","",VLOOKUP($J41,Sheet2!$C$5:$D$35,2))</f>
        <v>#N/A</v>
      </c>
      <c r="M41" s="33" t="e">
        <f>IF($C41="","",IF(L41="∞",VLOOKUP($K41,Sheet2!$F$5:$G$20,2),(1/(2*3.14)*(($G41*$H41/(SQRT($G41^2+$H41^2+1)))*(($G41^2+$H41^2+2)/(($G41^2+1)*($H41^2+1)))+(ASIN(($G41*$H41)/(SQRT(($G41^2+1)*($H41^2+1)))))))))</f>
        <v>#N/A</v>
      </c>
      <c r="N41" s="33" t="e">
        <f t="shared" si="4"/>
        <v>#N/A</v>
      </c>
      <c r="O41" s="13" t="e">
        <f t="shared" si="12"/>
        <v>#N/A</v>
      </c>
      <c r="P41" s="13" t="e">
        <f t="shared" si="13"/>
        <v>#N/A</v>
      </c>
      <c r="Q41" s="15" t="e">
        <f>IF($C41="","",1/建物情報等!$G$12/$P41)</f>
        <v>#N/A</v>
      </c>
      <c r="R41" s="16" t="e">
        <f>IF(C41="","",IF(OR(AND(建物情報等!$K$16="はい",$D41&lt;=0.5),AND(建物情報等!$K$16="いいえ",$E41=0)),$N41*$Q41*0.25*100,0))</f>
        <v>#N/A</v>
      </c>
      <c r="S41" s="4" t="e">
        <f t="shared" si="15"/>
        <v>#N/A</v>
      </c>
      <c r="T41" s="4"/>
      <c r="U41" s="12" t="e">
        <f t="shared" si="5"/>
        <v>#N/A</v>
      </c>
      <c r="V41" s="12" t="e">
        <f t="shared" si="6"/>
        <v>#N/A</v>
      </c>
      <c r="W41" s="12">
        <f t="shared" si="7"/>
        <v>48</v>
      </c>
      <c r="X41" s="12" t="e">
        <f t="shared" si="8"/>
        <v>#N/A</v>
      </c>
      <c r="Y41" s="12" t="e">
        <f t="shared" si="9"/>
        <v>#N/A</v>
      </c>
      <c r="Z41" t="e">
        <f t="shared" si="16"/>
        <v>#N/A</v>
      </c>
    </row>
    <row r="42" spans="1:26" x14ac:dyDescent="0.2">
      <c r="A42" s="315" t="e">
        <f t="shared" si="10"/>
        <v>#N/A</v>
      </c>
      <c r="B42" s="13">
        <v>3.25</v>
      </c>
      <c r="C42" s="15" t="e">
        <f>VLOOKUP(A42,沈下計算用バックデータ!$D$15:$G$470,4,FALSE)</f>
        <v>#N/A</v>
      </c>
      <c r="D42" s="15" t="e">
        <f>VLOOKUP(A42,沈下計算用バックデータ!$D$15:$F$470,2,FALSE)</f>
        <v>#N/A</v>
      </c>
      <c r="E42" s="15" t="e">
        <f>VLOOKUP(A42,沈下計算用バックデータ!$D$15:$F$470,3,FALSE)</f>
        <v>#N/A</v>
      </c>
      <c r="F42" s="14" t="e">
        <f t="shared" si="11"/>
        <v>#N/A</v>
      </c>
      <c r="G42" s="15" t="e">
        <f t="shared" si="0"/>
        <v>#N/A</v>
      </c>
      <c r="H42" s="15" t="e">
        <f t="shared" si="1"/>
        <v>#N/A</v>
      </c>
      <c r="I42" s="14" t="e">
        <f t="shared" si="2"/>
        <v>#N/A</v>
      </c>
      <c r="J42" s="14" t="e">
        <f t="shared" si="3"/>
        <v>#N/A</v>
      </c>
      <c r="K42" s="14" t="e">
        <f>IF($I42="","",VLOOKUP($I42,Sheet2!$C$5:$D$35,2))</f>
        <v>#N/A</v>
      </c>
      <c r="L42" s="14" t="e">
        <f>IF($J42="","",VLOOKUP($J42,Sheet2!$C$5:$D$35,2))</f>
        <v>#N/A</v>
      </c>
      <c r="M42" s="33" t="e">
        <f>IF($C42="","",IF(L42="∞",VLOOKUP($K42,Sheet2!$F$5:$G$20,2),(1/(2*3.14)*(($G42*$H42/(SQRT($G42^2+$H42^2+1)))*(($G42^2+$H42^2+2)/(($G42^2+1)*($H42^2+1)))+(ASIN(($G42*$H42)/(SQRT(($G42^2+1)*($H42^2+1)))))))))</f>
        <v>#N/A</v>
      </c>
      <c r="N42" s="33" t="e">
        <f t="shared" si="4"/>
        <v>#N/A</v>
      </c>
      <c r="O42" s="13" t="e">
        <f t="shared" si="12"/>
        <v>#N/A</v>
      </c>
      <c r="P42" s="13" t="e">
        <f t="shared" si="13"/>
        <v>#N/A</v>
      </c>
      <c r="Q42" s="15" t="e">
        <f>IF($C42="","",1/建物情報等!$G$12/$P42)</f>
        <v>#N/A</v>
      </c>
      <c r="R42" s="16" t="e">
        <f>IF(C42="","",IF(OR(AND(建物情報等!$K$16="はい",$D42&lt;=0.5),AND(建物情報等!$K$16="いいえ",$E42=0)),$N42*$Q42*0.25*100,0))</f>
        <v>#N/A</v>
      </c>
      <c r="S42" s="4" t="e">
        <f t="shared" si="15"/>
        <v>#N/A</v>
      </c>
      <c r="T42" s="4"/>
      <c r="U42" s="12" t="e">
        <f t="shared" si="5"/>
        <v>#N/A</v>
      </c>
      <c r="V42" s="12" t="e">
        <f t="shared" si="6"/>
        <v>#N/A</v>
      </c>
      <c r="W42" s="12">
        <f t="shared" si="7"/>
        <v>52</v>
      </c>
      <c r="X42" s="12" t="e">
        <f t="shared" si="8"/>
        <v>#N/A</v>
      </c>
      <c r="Y42" s="12" t="e">
        <f t="shared" si="9"/>
        <v>#N/A</v>
      </c>
      <c r="Z42" t="e">
        <f t="shared" si="16"/>
        <v>#N/A</v>
      </c>
    </row>
    <row r="43" spans="1:26" x14ac:dyDescent="0.2">
      <c r="A43" s="315" t="e">
        <f t="shared" si="10"/>
        <v>#N/A</v>
      </c>
      <c r="B43" s="13">
        <v>3.5</v>
      </c>
      <c r="C43" s="15" t="e">
        <f>VLOOKUP(A43,沈下計算用バックデータ!$D$15:$G$470,4,FALSE)</f>
        <v>#N/A</v>
      </c>
      <c r="D43" s="15" t="e">
        <f>VLOOKUP(A43,沈下計算用バックデータ!$D$15:$F$470,2,FALSE)</f>
        <v>#N/A</v>
      </c>
      <c r="E43" s="15" t="e">
        <f>VLOOKUP(A43,沈下計算用バックデータ!$D$15:$F$470,3,FALSE)</f>
        <v>#N/A</v>
      </c>
      <c r="F43" s="14" t="e">
        <f t="shared" si="11"/>
        <v>#N/A</v>
      </c>
      <c r="G43" s="15" t="e">
        <f t="shared" si="0"/>
        <v>#N/A</v>
      </c>
      <c r="H43" s="15" t="e">
        <f t="shared" si="1"/>
        <v>#N/A</v>
      </c>
      <c r="I43" s="14" t="e">
        <f t="shared" si="2"/>
        <v>#N/A</v>
      </c>
      <c r="J43" s="14" t="e">
        <f t="shared" si="3"/>
        <v>#N/A</v>
      </c>
      <c r="K43" s="14" t="e">
        <f>IF($I43="","",VLOOKUP($I43,Sheet2!$C$5:$D$35,2))</f>
        <v>#N/A</v>
      </c>
      <c r="L43" s="14" t="e">
        <f>IF($J43="","",VLOOKUP($J43,Sheet2!$C$5:$D$35,2))</f>
        <v>#N/A</v>
      </c>
      <c r="M43" s="33" t="e">
        <f>IF($C43="","",IF(L43="∞",VLOOKUP($K43,Sheet2!$F$5:$G$20,2),(1/(2*3.14)*(($G43*$H43/(SQRT($G43^2+$H43^2+1)))*(($G43^2+$H43^2+2)/(($G43^2+1)*($H43^2+1)))+(ASIN(($G43*$H43)/(SQRT(($G43^2+1)*($H43^2+1)))))))))</f>
        <v>#N/A</v>
      </c>
      <c r="N43" s="33" t="e">
        <f t="shared" si="4"/>
        <v>#N/A</v>
      </c>
      <c r="O43" s="13" t="e">
        <f t="shared" si="12"/>
        <v>#N/A</v>
      </c>
      <c r="P43" s="13" t="e">
        <f t="shared" si="13"/>
        <v>#N/A</v>
      </c>
      <c r="Q43" s="15" t="e">
        <f>IF($C43="","",1/建物情報等!$G$12/$P43)</f>
        <v>#N/A</v>
      </c>
      <c r="R43" s="16" t="e">
        <f>IF(C43="","",IF(OR(AND(建物情報等!$K$16="はい",$D43&lt;=0.5),AND(建物情報等!$K$16="いいえ",$E43=0)),$N43*$Q43*0.25*100,0))</f>
        <v>#N/A</v>
      </c>
      <c r="S43" s="4" t="e">
        <f t="shared" si="15"/>
        <v>#N/A</v>
      </c>
      <c r="T43" s="4"/>
      <c r="U43" s="12" t="e">
        <f t="shared" si="5"/>
        <v>#N/A</v>
      </c>
      <c r="V43" s="12" t="e">
        <f t="shared" si="6"/>
        <v>#N/A</v>
      </c>
      <c r="W43" s="12">
        <f t="shared" si="7"/>
        <v>56</v>
      </c>
      <c r="X43" s="12" t="e">
        <f t="shared" si="8"/>
        <v>#N/A</v>
      </c>
      <c r="Y43" s="12" t="e">
        <f t="shared" si="9"/>
        <v>#N/A</v>
      </c>
      <c r="Z43" t="e">
        <f t="shared" si="16"/>
        <v>#N/A</v>
      </c>
    </row>
    <row r="44" spans="1:26" x14ac:dyDescent="0.2">
      <c r="A44" s="315" t="e">
        <f t="shared" si="10"/>
        <v>#N/A</v>
      </c>
      <c r="B44" s="13">
        <v>3.75</v>
      </c>
      <c r="C44" s="15" t="e">
        <f>VLOOKUP(A44,沈下計算用バックデータ!$D$15:$G$470,4,FALSE)</f>
        <v>#N/A</v>
      </c>
      <c r="D44" s="15" t="e">
        <f>VLOOKUP(A44,沈下計算用バックデータ!$D$15:$F$470,2,FALSE)</f>
        <v>#N/A</v>
      </c>
      <c r="E44" s="15" t="e">
        <f>VLOOKUP(A44,沈下計算用バックデータ!$D$15:$F$470,3,FALSE)</f>
        <v>#N/A</v>
      </c>
      <c r="F44" s="14" t="e">
        <f t="shared" si="11"/>
        <v>#N/A</v>
      </c>
      <c r="G44" s="15" t="e">
        <f t="shared" si="0"/>
        <v>#N/A</v>
      </c>
      <c r="H44" s="15" t="e">
        <f t="shared" si="1"/>
        <v>#N/A</v>
      </c>
      <c r="I44" s="14" t="e">
        <f t="shared" si="2"/>
        <v>#N/A</v>
      </c>
      <c r="J44" s="14" t="e">
        <f t="shared" si="3"/>
        <v>#N/A</v>
      </c>
      <c r="K44" s="14" t="e">
        <f>IF($I44="","",VLOOKUP($I44,Sheet2!$C$5:$D$35,2))</f>
        <v>#N/A</v>
      </c>
      <c r="L44" s="14" t="e">
        <f>IF($J44="","",VLOOKUP($J44,Sheet2!$C$5:$D$35,2))</f>
        <v>#N/A</v>
      </c>
      <c r="M44" s="33" t="e">
        <f>IF($C44="","",IF(L44="∞",VLOOKUP($K44,Sheet2!$F$5:$G$20,2),(1/(2*3.14)*(($G44*$H44/(SQRT($G44^2+$H44^2+1)))*(($G44^2+$H44^2+2)/(($G44^2+1)*($H44^2+1)))+(ASIN(($G44*$H44)/(SQRT(($G44^2+1)*($H44^2+1)))))))))</f>
        <v>#N/A</v>
      </c>
      <c r="N44" s="33" t="e">
        <f t="shared" si="4"/>
        <v>#N/A</v>
      </c>
      <c r="O44" s="13" t="e">
        <f t="shared" si="12"/>
        <v>#N/A</v>
      </c>
      <c r="P44" s="13" t="e">
        <f t="shared" si="13"/>
        <v>#N/A</v>
      </c>
      <c r="Q44" s="15" t="e">
        <f>IF($C44="","",1/建物情報等!$G$12/$P44)</f>
        <v>#N/A</v>
      </c>
      <c r="R44" s="16" t="e">
        <f>IF(C44="","",IF(OR(AND(建物情報等!$K$16="はい",$D44&lt;=0.5),AND(建物情報等!$K$16="いいえ",$E44=0)),$N44*$Q44*0.25*100,0))</f>
        <v>#N/A</v>
      </c>
      <c r="S44" s="4" t="e">
        <f t="shared" si="15"/>
        <v>#N/A</v>
      </c>
      <c r="T44" s="4"/>
      <c r="U44" t="e">
        <f t="shared" si="5"/>
        <v>#N/A</v>
      </c>
      <c r="V44" t="e">
        <f t="shared" si="6"/>
        <v>#N/A</v>
      </c>
      <c r="W44">
        <f t="shared" si="7"/>
        <v>60</v>
      </c>
      <c r="X44" t="e">
        <f t="shared" si="8"/>
        <v>#N/A</v>
      </c>
      <c r="Y44" t="e">
        <f t="shared" si="9"/>
        <v>#N/A</v>
      </c>
      <c r="Z44" t="e">
        <f t="shared" si="16"/>
        <v>#N/A</v>
      </c>
    </row>
    <row r="45" spans="1:26" x14ac:dyDescent="0.2">
      <c r="A45" s="315" t="e">
        <f t="shared" si="10"/>
        <v>#N/A</v>
      </c>
      <c r="B45" s="13">
        <v>4</v>
      </c>
      <c r="C45" s="15" t="e">
        <f>VLOOKUP(A45,沈下計算用バックデータ!$D$15:$G$470,4,FALSE)</f>
        <v>#N/A</v>
      </c>
      <c r="D45" s="15" t="e">
        <f>VLOOKUP(A45,沈下計算用バックデータ!$D$15:$F$470,2,FALSE)</f>
        <v>#N/A</v>
      </c>
      <c r="E45" s="15" t="e">
        <f>VLOOKUP(A45,沈下計算用バックデータ!$D$15:$F$470,3,FALSE)</f>
        <v>#N/A</v>
      </c>
      <c r="F45" s="14" t="e">
        <f t="shared" si="11"/>
        <v>#N/A</v>
      </c>
      <c r="G45" s="15" t="e">
        <f t="shared" si="0"/>
        <v>#N/A</v>
      </c>
      <c r="H45" s="15" t="e">
        <f t="shared" si="1"/>
        <v>#N/A</v>
      </c>
      <c r="I45" s="14" t="e">
        <f t="shared" si="2"/>
        <v>#N/A</v>
      </c>
      <c r="J45" s="14" t="e">
        <f t="shared" si="3"/>
        <v>#N/A</v>
      </c>
      <c r="K45" s="14" t="e">
        <f>IF($I45="","",VLOOKUP($I45,Sheet2!$C$5:$D$35,2))</f>
        <v>#N/A</v>
      </c>
      <c r="L45" s="14" t="e">
        <f>IF($J45="","",VLOOKUP($J45,Sheet2!$C$5:$D$35,2))</f>
        <v>#N/A</v>
      </c>
      <c r="M45" s="33" t="e">
        <f>IF($C45="","",IF(L45="∞",VLOOKUP($K45,Sheet2!$F$5:$G$20,2),(1/(2*3.14)*(($G45*$H45/(SQRT($G45^2+$H45^2+1)))*(($G45^2+$H45^2+2)/(($G45^2+1)*($H45^2+1)))+(ASIN(($G45*$H45)/(SQRT(($G45^2+1)*($H45^2+1)))))))))</f>
        <v>#N/A</v>
      </c>
      <c r="N45" s="33" t="e">
        <f t="shared" si="4"/>
        <v>#N/A</v>
      </c>
      <c r="O45" s="13" t="e">
        <f t="shared" si="12"/>
        <v>#N/A</v>
      </c>
      <c r="P45" s="13" t="e">
        <f t="shared" si="13"/>
        <v>#N/A</v>
      </c>
      <c r="Q45" s="15" t="e">
        <f>IF($C45="","",1/建物情報等!$G$12/$P45)</f>
        <v>#N/A</v>
      </c>
      <c r="R45" s="16" t="e">
        <f>IF(C45="","",IF(OR(AND(建物情報等!$K$16="はい",$D45&lt;=0.5),AND(建物情報等!$K$16="いいえ",$E45=0)),$N45*$Q45*0.25*100,0))</f>
        <v>#N/A</v>
      </c>
      <c r="S45" s="4" t="e">
        <f t="shared" si="15"/>
        <v>#N/A</v>
      </c>
      <c r="T45" s="4"/>
      <c r="U45" s="12" t="e">
        <f t="shared" si="5"/>
        <v>#N/A</v>
      </c>
      <c r="V45" s="12" t="e">
        <f t="shared" si="6"/>
        <v>#N/A</v>
      </c>
      <c r="W45" s="12">
        <f t="shared" si="7"/>
        <v>64</v>
      </c>
      <c r="X45" s="12" t="e">
        <f t="shared" si="8"/>
        <v>#N/A</v>
      </c>
      <c r="Y45" s="12" t="e">
        <f t="shared" si="9"/>
        <v>#N/A</v>
      </c>
      <c r="Z45" t="e">
        <f t="shared" si="16"/>
        <v>#N/A</v>
      </c>
    </row>
    <row r="46" spans="1:26" x14ac:dyDescent="0.2">
      <c r="A46" s="315" t="e">
        <f t="shared" si="10"/>
        <v>#N/A</v>
      </c>
      <c r="B46" s="13">
        <v>4.25</v>
      </c>
      <c r="C46" s="15" t="e">
        <f>VLOOKUP(A46,沈下計算用バックデータ!$D$15:$G$470,4,FALSE)</f>
        <v>#N/A</v>
      </c>
      <c r="D46" s="15" t="e">
        <f>VLOOKUP(A46,沈下計算用バックデータ!$D$15:$F$470,2,FALSE)</f>
        <v>#N/A</v>
      </c>
      <c r="E46" s="15" t="e">
        <f>VLOOKUP(A46,沈下計算用バックデータ!$D$15:$F$470,3,FALSE)</f>
        <v>#N/A</v>
      </c>
      <c r="F46" s="14" t="e">
        <f t="shared" si="11"/>
        <v>#N/A</v>
      </c>
      <c r="G46" s="15" t="e">
        <f t="shared" si="0"/>
        <v>#N/A</v>
      </c>
      <c r="H46" s="15" t="e">
        <f t="shared" si="1"/>
        <v>#N/A</v>
      </c>
      <c r="I46" s="14" t="e">
        <f t="shared" si="2"/>
        <v>#N/A</v>
      </c>
      <c r="J46" s="14" t="e">
        <f t="shared" si="3"/>
        <v>#N/A</v>
      </c>
      <c r="K46" s="14" t="e">
        <f>IF($I46="","",VLOOKUP($I46,Sheet2!$C$5:$D$35,2))</f>
        <v>#N/A</v>
      </c>
      <c r="L46" s="14" t="e">
        <f>IF($J46="","",VLOOKUP($J46,Sheet2!$C$5:$D$35,2))</f>
        <v>#N/A</v>
      </c>
      <c r="M46" s="33" t="e">
        <f>IF($C46="","",IF(L46="∞",VLOOKUP($K46,Sheet2!$F$5:$G$20,2),(1/(2*3.14)*(($G46*$H46/(SQRT($G46^2+$H46^2+1)))*(($G46^2+$H46^2+2)/(($G46^2+1)*($H46^2+1)))+(ASIN(($G46*$H46)/(SQRT(($G46^2+1)*($H46^2+1)))))))))</f>
        <v>#N/A</v>
      </c>
      <c r="N46" s="33" t="e">
        <f t="shared" si="4"/>
        <v>#N/A</v>
      </c>
      <c r="O46" s="13" t="e">
        <f t="shared" si="12"/>
        <v>#N/A</v>
      </c>
      <c r="P46" s="13" t="e">
        <f t="shared" si="13"/>
        <v>#N/A</v>
      </c>
      <c r="Q46" s="15" t="e">
        <f>IF($C46="","",1/建物情報等!$G$12/$P46)</f>
        <v>#N/A</v>
      </c>
      <c r="R46" s="16" t="e">
        <f>IF(C46="","",IF(OR(AND(建物情報等!$K$16="はい",$D46&lt;=0.5),AND(建物情報等!$K$16="いいえ",$E46=0)),$N46*$Q46*0.25*100,0))</f>
        <v>#N/A</v>
      </c>
      <c r="S46" s="4" t="e">
        <f t="shared" si="15"/>
        <v>#N/A</v>
      </c>
      <c r="T46" s="4"/>
      <c r="U46" s="12" t="e">
        <f t="shared" si="5"/>
        <v>#N/A</v>
      </c>
      <c r="V46" s="12" t="e">
        <f t="shared" si="6"/>
        <v>#N/A</v>
      </c>
      <c r="W46" s="12">
        <f t="shared" si="7"/>
        <v>68</v>
      </c>
      <c r="X46" s="12" t="e">
        <f t="shared" si="8"/>
        <v>#N/A</v>
      </c>
      <c r="Y46" s="12" t="e">
        <f t="shared" si="9"/>
        <v>#N/A</v>
      </c>
      <c r="Z46" t="e">
        <f t="shared" si="16"/>
        <v>#N/A</v>
      </c>
    </row>
    <row r="47" spans="1:26" x14ac:dyDescent="0.2">
      <c r="A47" s="315" t="e">
        <f t="shared" si="10"/>
        <v>#N/A</v>
      </c>
      <c r="B47" s="13">
        <v>4.5</v>
      </c>
      <c r="C47" s="15" t="e">
        <f>VLOOKUP(A47,沈下計算用バックデータ!$D$15:$G$470,4,FALSE)</f>
        <v>#N/A</v>
      </c>
      <c r="D47" s="15" t="e">
        <f>VLOOKUP(A47,沈下計算用バックデータ!$D$15:$F$470,2,FALSE)</f>
        <v>#N/A</v>
      </c>
      <c r="E47" s="15" t="e">
        <f>VLOOKUP(A47,沈下計算用バックデータ!$D$15:$F$470,3,FALSE)</f>
        <v>#N/A</v>
      </c>
      <c r="F47" s="14" t="e">
        <f t="shared" si="11"/>
        <v>#N/A</v>
      </c>
      <c r="G47" s="15" t="e">
        <f t="shared" si="0"/>
        <v>#N/A</v>
      </c>
      <c r="H47" s="15" t="e">
        <f t="shared" si="1"/>
        <v>#N/A</v>
      </c>
      <c r="I47" s="14" t="e">
        <f t="shared" si="2"/>
        <v>#N/A</v>
      </c>
      <c r="J47" s="14" t="e">
        <f t="shared" si="3"/>
        <v>#N/A</v>
      </c>
      <c r="K47" s="14" t="e">
        <f>IF($I47="","",VLOOKUP($I47,Sheet2!$C$5:$D$35,2))</f>
        <v>#N/A</v>
      </c>
      <c r="L47" s="14" t="e">
        <f>IF($J47="","",VLOOKUP($J47,Sheet2!$C$5:$D$35,2))</f>
        <v>#N/A</v>
      </c>
      <c r="M47" s="33" t="e">
        <f>IF($C47="","",IF(L47="∞",VLOOKUP($K47,Sheet2!$F$5:$G$20,2),(1/(2*3.14)*(($G47*$H47/(SQRT($G47^2+$H47^2+1)))*(($G47^2+$H47^2+2)/(($G47^2+1)*($H47^2+1)))+(ASIN(($G47*$H47)/(SQRT(($G47^2+1)*($H47^2+1)))))))))</f>
        <v>#N/A</v>
      </c>
      <c r="N47" s="33" t="e">
        <f t="shared" si="4"/>
        <v>#N/A</v>
      </c>
      <c r="O47" s="13" t="e">
        <f t="shared" si="12"/>
        <v>#N/A</v>
      </c>
      <c r="P47" s="13" t="e">
        <f t="shared" si="13"/>
        <v>#N/A</v>
      </c>
      <c r="Q47" s="15" t="e">
        <f>IF($C47="","",1/建物情報等!$G$12/$P47)</f>
        <v>#N/A</v>
      </c>
      <c r="R47" s="16" t="e">
        <f>IF(C47="","",IF(OR(AND(建物情報等!$K$16="はい",$D47&lt;=0.5),AND(建物情報等!$K$16="いいえ",$E47=0)),$N47*$Q47*0.25*100,0))</f>
        <v>#N/A</v>
      </c>
      <c r="S47" s="4" t="e">
        <f t="shared" si="15"/>
        <v>#N/A</v>
      </c>
      <c r="T47" s="4"/>
      <c r="U47" t="e">
        <f t="shared" si="5"/>
        <v>#N/A</v>
      </c>
      <c r="V47" t="e">
        <f t="shared" si="6"/>
        <v>#N/A</v>
      </c>
      <c r="W47">
        <f t="shared" si="7"/>
        <v>72</v>
      </c>
      <c r="X47" t="e">
        <f t="shared" si="8"/>
        <v>#N/A</v>
      </c>
      <c r="Y47" t="e">
        <f t="shared" si="9"/>
        <v>#N/A</v>
      </c>
      <c r="Z47" t="e">
        <f t="shared" si="16"/>
        <v>#N/A</v>
      </c>
    </row>
    <row r="48" spans="1:26" x14ac:dyDescent="0.2">
      <c r="A48" s="315" t="e">
        <f t="shared" si="10"/>
        <v>#N/A</v>
      </c>
      <c r="B48" s="13">
        <v>4.75</v>
      </c>
      <c r="C48" s="15" t="e">
        <f>VLOOKUP(A48,沈下計算用バックデータ!$D$15:$G$470,4,FALSE)</f>
        <v>#N/A</v>
      </c>
      <c r="D48" s="15" t="e">
        <f>VLOOKUP(A48,沈下計算用バックデータ!$D$15:$F$470,2,FALSE)</f>
        <v>#N/A</v>
      </c>
      <c r="E48" s="15" t="e">
        <f>VLOOKUP(A48,沈下計算用バックデータ!$D$15:$F$470,3,FALSE)</f>
        <v>#N/A</v>
      </c>
      <c r="F48" s="14" t="e">
        <f t="shared" si="11"/>
        <v>#N/A</v>
      </c>
      <c r="G48" s="15" t="e">
        <f t="shared" si="0"/>
        <v>#N/A</v>
      </c>
      <c r="H48" s="15" t="e">
        <f t="shared" si="1"/>
        <v>#N/A</v>
      </c>
      <c r="I48" s="14" t="e">
        <f t="shared" si="2"/>
        <v>#N/A</v>
      </c>
      <c r="J48" s="14" t="e">
        <f t="shared" si="3"/>
        <v>#N/A</v>
      </c>
      <c r="K48" s="14" t="e">
        <f>IF($I48="","",VLOOKUP($I48,Sheet2!$C$5:$D$35,2))</f>
        <v>#N/A</v>
      </c>
      <c r="L48" s="14" t="e">
        <f>IF($J48="","",VLOOKUP($J48,Sheet2!$C$5:$D$35,2))</f>
        <v>#N/A</v>
      </c>
      <c r="M48" s="33" t="e">
        <f>IF($C48="","",IF(L48="∞",VLOOKUP($K48,Sheet2!$F$5:$G$20,2),(1/(2*3.14)*(($G48*$H48/(SQRT($G48^2+$H48^2+1)))*(($G48^2+$H48^2+2)/(($G48^2+1)*($H48^2+1)))+(ASIN(($G48*$H48)/(SQRT(($G48^2+1)*($H48^2+1)))))))))</f>
        <v>#N/A</v>
      </c>
      <c r="N48" s="33" t="e">
        <f t="shared" si="4"/>
        <v>#N/A</v>
      </c>
      <c r="O48" s="13" t="e">
        <f t="shared" si="12"/>
        <v>#N/A</v>
      </c>
      <c r="P48" s="13" t="e">
        <f t="shared" si="13"/>
        <v>#N/A</v>
      </c>
      <c r="Q48" s="15" t="e">
        <f>IF($C48="","",1/建物情報等!$G$12/$P48)</f>
        <v>#N/A</v>
      </c>
      <c r="R48" s="16" t="e">
        <f>IF(C48="","",IF(OR(AND(建物情報等!$K$16="はい",$D48&lt;=0.5),AND(建物情報等!$K$16="いいえ",$E48=0)),$N48*$Q48*0.25*100,0))</f>
        <v>#N/A</v>
      </c>
      <c r="S48" s="4" t="e">
        <f t="shared" si="15"/>
        <v>#N/A</v>
      </c>
      <c r="T48" s="4"/>
      <c r="U48" s="12" t="e">
        <f t="shared" si="5"/>
        <v>#N/A</v>
      </c>
      <c r="V48" s="12" t="e">
        <f t="shared" si="6"/>
        <v>#N/A</v>
      </c>
      <c r="W48" s="12">
        <f t="shared" si="7"/>
        <v>76</v>
      </c>
      <c r="X48" s="12" t="e">
        <f t="shared" si="8"/>
        <v>#N/A</v>
      </c>
      <c r="Y48" s="12" t="e">
        <f t="shared" si="9"/>
        <v>#N/A</v>
      </c>
      <c r="Z48" t="e">
        <f t="shared" si="16"/>
        <v>#N/A</v>
      </c>
    </row>
    <row r="49" spans="1:26" x14ac:dyDescent="0.2">
      <c r="A49" s="315" t="e">
        <f t="shared" si="10"/>
        <v>#N/A</v>
      </c>
      <c r="B49" s="13">
        <v>5</v>
      </c>
      <c r="C49" s="15" t="e">
        <f>VLOOKUP(A49,沈下計算用バックデータ!$D$15:$G$470,4,FALSE)</f>
        <v>#N/A</v>
      </c>
      <c r="D49" s="15" t="e">
        <f>VLOOKUP(A49,沈下計算用バックデータ!$D$15:$F$470,2,FALSE)</f>
        <v>#N/A</v>
      </c>
      <c r="E49" s="15" t="e">
        <f>VLOOKUP(A49,沈下計算用バックデータ!$D$15:$F$470,3,FALSE)</f>
        <v>#N/A</v>
      </c>
      <c r="F49" s="14" t="e">
        <f t="shared" si="11"/>
        <v>#N/A</v>
      </c>
      <c r="G49" s="15" t="e">
        <f t="shared" si="0"/>
        <v>#N/A</v>
      </c>
      <c r="H49" s="15" t="e">
        <f t="shared" si="1"/>
        <v>#N/A</v>
      </c>
      <c r="I49" s="14" t="e">
        <f t="shared" si="2"/>
        <v>#N/A</v>
      </c>
      <c r="J49" s="14" t="e">
        <f t="shared" si="3"/>
        <v>#N/A</v>
      </c>
      <c r="K49" s="14" t="e">
        <f>IF($I49="","",VLOOKUP($I49,Sheet2!$C$5:$D$35,2))</f>
        <v>#N/A</v>
      </c>
      <c r="L49" s="14" t="e">
        <f>IF($J49="","",VLOOKUP($J49,Sheet2!$C$5:$D$35,2))</f>
        <v>#N/A</v>
      </c>
      <c r="M49" s="33" t="e">
        <f>IF($C49="","",IF(L49="∞",VLOOKUP($K49,Sheet2!$F$5:$G$20,2),(1/(2*3.14)*(($G49*$H49/(SQRT($G49^2+$H49^2+1)))*(($G49^2+$H49^2+2)/(($G49^2+1)*($H49^2+1)))+(ASIN(($G49*$H49)/(SQRT(($G49^2+1)*($H49^2+1)))))))))</f>
        <v>#N/A</v>
      </c>
      <c r="N49" s="33" t="e">
        <f t="shared" si="4"/>
        <v>#N/A</v>
      </c>
      <c r="O49" s="13" t="e">
        <f t="shared" si="12"/>
        <v>#N/A</v>
      </c>
      <c r="P49" s="13" t="e">
        <f t="shared" si="13"/>
        <v>#N/A</v>
      </c>
      <c r="Q49" s="15" t="e">
        <f>IF($C49="","",1/建物情報等!$G$12/$P49)</f>
        <v>#N/A</v>
      </c>
      <c r="R49" s="16" t="e">
        <f>IF(C49="","",IF(OR(AND(建物情報等!$K$16="はい",$D49&lt;=0.5),AND(建物情報等!$K$16="いいえ",$E49=0)),$N49*$Q49*0.25*100,0))</f>
        <v>#N/A</v>
      </c>
      <c r="S49" s="4" t="e">
        <f t="shared" si="15"/>
        <v>#N/A</v>
      </c>
      <c r="T49" s="4"/>
      <c r="U49" s="12" t="e">
        <f t="shared" si="5"/>
        <v>#N/A</v>
      </c>
      <c r="V49" s="12" t="e">
        <f t="shared" si="6"/>
        <v>#N/A</v>
      </c>
      <c r="W49" s="12">
        <f t="shared" si="7"/>
        <v>80</v>
      </c>
      <c r="X49" s="12" t="e">
        <f t="shared" si="8"/>
        <v>#N/A</v>
      </c>
      <c r="Y49" s="12" t="e">
        <f t="shared" si="9"/>
        <v>#N/A</v>
      </c>
      <c r="Z49" t="e">
        <f t="shared" si="16"/>
        <v>#N/A</v>
      </c>
    </row>
    <row r="50" spans="1:26" x14ac:dyDescent="0.2">
      <c r="A50" s="315" t="e">
        <f t="shared" si="10"/>
        <v>#N/A</v>
      </c>
      <c r="B50" s="13">
        <v>5.25</v>
      </c>
      <c r="C50" s="15" t="e">
        <f>VLOOKUP(A50,沈下計算用バックデータ!$D$15:$G$470,4,FALSE)</f>
        <v>#N/A</v>
      </c>
      <c r="D50" s="15" t="e">
        <f>VLOOKUP(A50,沈下計算用バックデータ!$D$15:$F$470,2,FALSE)</f>
        <v>#N/A</v>
      </c>
      <c r="E50" s="15" t="e">
        <f>VLOOKUP(A50,沈下計算用バックデータ!$D$15:$F$470,3,FALSE)</f>
        <v>#N/A</v>
      </c>
      <c r="F50" s="14"/>
      <c r="G50" s="15"/>
      <c r="H50" s="15"/>
      <c r="I50" s="14"/>
      <c r="J50" s="14"/>
      <c r="K50" s="14"/>
      <c r="L50" s="14"/>
      <c r="M50" s="33"/>
      <c r="N50" s="33"/>
      <c r="O50" s="15" t="e">
        <f t="shared" ref="O50:O69" si="17">IF(C50="","",IF(($F$3+$B50)&lt;=$O$5,($F$3+$B50*$O$4),$O$4*$O$5+($F$3+$B50-$O$5)*($O$4-10)))</f>
        <v>#N/A</v>
      </c>
      <c r="P50" s="15" t="e">
        <f t="shared" ref="P50:P69" si="18">IF(C50="","",1.2-0.0015*(O50+N50/2))</f>
        <v>#N/A</v>
      </c>
      <c r="Q50" s="15" t="e">
        <f t="shared" ref="Q50:Q69" si="19">IF($C50="","",1*10^(-5)*$F$16^$P50)</f>
        <v>#N/A</v>
      </c>
      <c r="R50" s="16" t="e">
        <f>IF(C50="","",IF(OR(AND(建物情報等!$K$16="はい",$D50&lt;=0.5),AND(建物情報等!$K$16="いいえ",$E50=0)),$N50*$Q50*0.25*100,0))</f>
        <v>#N/A</v>
      </c>
      <c r="S50" s="4"/>
      <c r="T50" s="4"/>
      <c r="U50" s="12" t="e">
        <f t="shared" si="5"/>
        <v>#N/A</v>
      </c>
      <c r="V50" s="12"/>
      <c r="W50" s="12">
        <f t="shared" si="7"/>
        <v>84</v>
      </c>
      <c r="X50" s="12">
        <f t="shared" si="8"/>
        <v>84</v>
      </c>
      <c r="Y50" s="12" t="e">
        <f t="shared" si="9"/>
        <v>#N/A</v>
      </c>
    </row>
    <row r="51" spans="1:26" x14ac:dyDescent="0.2">
      <c r="A51" s="315" t="e">
        <f t="shared" si="10"/>
        <v>#N/A</v>
      </c>
      <c r="B51" s="13">
        <v>5.5</v>
      </c>
      <c r="C51" s="15" t="e">
        <f>VLOOKUP(A51,沈下計算用バックデータ!$D$15:$G$470,4,FALSE)</f>
        <v>#N/A</v>
      </c>
      <c r="D51" s="15" t="e">
        <f>VLOOKUP(A51,沈下計算用バックデータ!$D$15:$F$470,2,FALSE)</f>
        <v>#N/A</v>
      </c>
      <c r="E51" s="15" t="e">
        <f>VLOOKUP(A51,沈下計算用バックデータ!$D$15:$F$470,3,FALSE)</f>
        <v>#N/A</v>
      </c>
      <c r="F51" s="14"/>
      <c r="G51" s="15"/>
      <c r="H51" s="15"/>
      <c r="I51" s="14"/>
      <c r="J51" s="14"/>
      <c r="K51" s="14"/>
      <c r="L51" s="14"/>
      <c r="M51" s="33"/>
      <c r="N51" s="33"/>
      <c r="O51" s="15" t="e">
        <f t="shared" si="17"/>
        <v>#N/A</v>
      </c>
      <c r="P51" s="15" t="e">
        <f t="shared" si="18"/>
        <v>#N/A</v>
      </c>
      <c r="Q51" s="15" t="e">
        <f t="shared" si="19"/>
        <v>#N/A</v>
      </c>
      <c r="R51" s="16" t="e">
        <f>IF(C51="","",IF(OR(AND(建物情報等!$K$16="はい",$D51&lt;=0.5),AND(建物情報等!$K$16="いいえ",$E51=0)),$N51*$Q51*0.25*100,0))</f>
        <v>#N/A</v>
      </c>
      <c r="S51" s="4"/>
      <c r="T51" s="4"/>
      <c r="U51" s="12" t="e">
        <f t="shared" si="5"/>
        <v>#N/A</v>
      </c>
      <c r="V51" s="12"/>
      <c r="W51" s="12">
        <f t="shared" si="7"/>
        <v>88</v>
      </c>
      <c r="X51" s="12">
        <f t="shared" si="8"/>
        <v>88</v>
      </c>
      <c r="Y51" s="12" t="e">
        <f t="shared" si="9"/>
        <v>#N/A</v>
      </c>
    </row>
    <row r="52" spans="1:26" x14ac:dyDescent="0.2">
      <c r="A52" s="315" t="e">
        <f t="shared" si="10"/>
        <v>#N/A</v>
      </c>
      <c r="B52" s="13">
        <v>5.75</v>
      </c>
      <c r="C52" s="15" t="e">
        <f>VLOOKUP(A52,沈下計算用バックデータ!$D$15:$G$470,4,FALSE)</f>
        <v>#N/A</v>
      </c>
      <c r="D52" s="15" t="e">
        <f>VLOOKUP(A52,沈下計算用バックデータ!$D$15:$F$470,2,FALSE)</f>
        <v>#N/A</v>
      </c>
      <c r="E52" s="15" t="e">
        <f>VLOOKUP(A52,沈下計算用バックデータ!$D$15:$F$470,3,FALSE)</f>
        <v>#N/A</v>
      </c>
      <c r="F52" s="14"/>
      <c r="G52" s="15"/>
      <c r="H52" s="15"/>
      <c r="I52" s="14"/>
      <c r="J52" s="14"/>
      <c r="K52" s="14"/>
      <c r="L52" s="14"/>
      <c r="M52" s="33"/>
      <c r="N52" s="33"/>
      <c r="O52" s="15" t="e">
        <f t="shared" si="17"/>
        <v>#N/A</v>
      </c>
      <c r="P52" s="15" t="e">
        <f t="shared" si="18"/>
        <v>#N/A</v>
      </c>
      <c r="Q52" s="15" t="e">
        <f t="shared" si="19"/>
        <v>#N/A</v>
      </c>
      <c r="R52" s="16" t="e">
        <f>IF(C52="","",IF(OR(AND(建物情報等!$K$16="はい",$D52&lt;=0.5),AND(建物情報等!$K$16="いいえ",$E52=0)),$N52*$Q52*0.25*100,0))</f>
        <v>#N/A</v>
      </c>
      <c r="S52" s="4"/>
      <c r="T52" s="4"/>
      <c r="U52" s="12" t="e">
        <f t="shared" si="5"/>
        <v>#N/A</v>
      </c>
      <c r="V52" s="12"/>
      <c r="W52" s="12">
        <f t="shared" si="7"/>
        <v>92</v>
      </c>
      <c r="X52" s="12">
        <f t="shared" si="8"/>
        <v>92</v>
      </c>
      <c r="Y52" s="12" t="e">
        <f t="shared" si="9"/>
        <v>#N/A</v>
      </c>
    </row>
    <row r="53" spans="1:26" x14ac:dyDescent="0.2">
      <c r="A53" s="315" t="e">
        <f t="shared" si="10"/>
        <v>#N/A</v>
      </c>
      <c r="B53" s="13">
        <v>6</v>
      </c>
      <c r="C53" s="15" t="e">
        <f>VLOOKUP(A53,沈下計算用バックデータ!$D$15:$G$470,4,FALSE)</f>
        <v>#N/A</v>
      </c>
      <c r="D53" s="15" t="e">
        <f>VLOOKUP(A53,沈下計算用バックデータ!$D$15:$F$470,2,FALSE)</f>
        <v>#N/A</v>
      </c>
      <c r="E53" s="15" t="e">
        <f>VLOOKUP(A53,沈下計算用バックデータ!$D$15:$F$470,3,FALSE)</f>
        <v>#N/A</v>
      </c>
      <c r="F53" s="14"/>
      <c r="G53" s="15"/>
      <c r="H53" s="15"/>
      <c r="I53" s="14"/>
      <c r="J53" s="14"/>
      <c r="K53" s="14"/>
      <c r="L53" s="14"/>
      <c r="M53" s="33"/>
      <c r="N53" s="33"/>
      <c r="O53" s="15" t="e">
        <f t="shared" si="17"/>
        <v>#N/A</v>
      </c>
      <c r="P53" s="15" t="e">
        <f t="shared" si="18"/>
        <v>#N/A</v>
      </c>
      <c r="Q53" s="15" t="e">
        <f t="shared" si="19"/>
        <v>#N/A</v>
      </c>
      <c r="R53" s="16" t="e">
        <f>IF(C53="","",IF(OR(AND(建物情報等!$K$16="はい",$D53&lt;=0.5),AND(建物情報等!$K$16="いいえ",$E53=0)),$N53*$Q53*0.25*100,0))</f>
        <v>#N/A</v>
      </c>
      <c r="S53" s="4"/>
      <c r="T53" s="4"/>
      <c r="U53" s="12" t="e">
        <f t="shared" si="5"/>
        <v>#N/A</v>
      </c>
      <c r="V53" s="12"/>
      <c r="W53" s="12">
        <f t="shared" si="7"/>
        <v>96</v>
      </c>
      <c r="X53" s="12">
        <f t="shared" si="8"/>
        <v>96</v>
      </c>
      <c r="Y53" s="12" t="e">
        <f t="shared" si="9"/>
        <v>#N/A</v>
      </c>
    </row>
    <row r="54" spans="1:26" x14ac:dyDescent="0.2">
      <c r="A54" s="315" t="e">
        <f t="shared" si="10"/>
        <v>#N/A</v>
      </c>
      <c r="B54" s="13">
        <v>6.25</v>
      </c>
      <c r="C54" s="15" t="e">
        <f>VLOOKUP(A54,沈下計算用バックデータ!$D$15:$G$470,4,FALSE)</f>
        <v>#N/A</v>
      </c>
      <c r="D54" s="15" t="e">
        <f>VLOOKUP(A54,沈下計算用バックデータ!$D$15:$F$470,2,FALSE)</f>
        <v>#N/A</v>
      </c>
      <c r="E54" s="15" t="e">
        <f>VLOOKUP(A54,沈下計算用バックデータ!$D$15:$F$470,3,FALSE)</f>
        <v>#N/A</v>
      </c>
      <c r="F54" s="14"/>
      <c r="G54" s="15"/>
      <c r="H54" s="15"/>
      <c r="I54" s="14"/>
      <c r="J54" s="14"/>
      <c r="K54" s="14"/>
      <c r="L54" s="14"/>
      <c r="M54" s="33"/>
      <c r="N54" s="33"/>
      <c r="O54" s="15" t="e">
        <f t="shared" si="17"/>
        <v>#N/A</v>
      </c>
      <c r="P54" s="15" t="e">
        <f t="shared" si="18"/>
        <v>#N/A</v>
      </c>
      <c r="Q54" s="15" t="e">
        <f t="shared" si="19"/>
        <v>#N/A</v>
      </c>
      <c r="R54" s="16" t="e">
        <f>IF(C54="","",IF(OR(AND(建物情報等!$K$16="はい",$D54&lt;=0.5),AND(建物情報等!$K$16="いいえ",$E54=0)),$N54*$Q54*0.25*100,0))</f>
        <v>#N/A</v>
      </c>
      <c r="S54" s="4"/>
      <c r="T54" s="4"/>
      <c r="U54" s="12" t="e">
        <f t="shared" si="5"/>
        <v>#N/A</v>
      </c>
      <c r="V54" s="12"/>
      <c r="W54" s="12">
        <f t="shared" si="7"/>
        <v>100</v>
      </c>
      <c r="X54" s="12">
        <f t="shared" si="8"/>
        <v>100</v>
      </c>
      <c r="Y54" s="12" t="e">
        <f t="shared" si="9"/>
        <v>#N/A</v>
      </c>
    </row>
    <row r="55" spans="1:26" x14ac:dyDescent="0.2">
      <c r="A55" s="315" t="e">
        <f t="shared" si="10"/>
        <v>#N/A</v>
      </c>
      <c r="B55" s="13">
        <v>6.5</v>
      </c>
      <c r="C55" s="15" t="e">
        <f>VLOOKUP(A55,沈下計算用バックデータ!$D$15:$G$470,4,FALSE)</f>
        <v>#N/A</v>
      </c>
      <c r="D55" s="15" t="e">
        <f>VLOOKUP(A55,沈下計算用バックデータ!$D$15:$F$470,2,FALSE)</f>
        <v>#N/A</v>
      </c>
      <c r="E55" s="15" t="e">
        <f>VLOOKUP(A55,沈下計算用バックデータ!$D$15:$F$470,3,FALSE)</f>
        <v>#N/A</v>
      </c>
      <c r="F55" s="14"/>
      <c r="G55" s="15"/>
      <c r="H55" s="15"/>
      <c r="I55" s="14"/>
      <c r="J55" s="14"/>
      <c r="K55" s="14"/>
      <c r="L55" s="14"/>
      <c r="M55" s="33"/>
      <c r="N55" s="33"/>
      <c r="O55" s="15" t="e">
        <f t="shared" si="17"/>
        <v>#N/A</v>
      </c>
      <c r="P55" s="15" t="e">
        <f t="shared" si="18"/>
        <v>#N/A</v>
      </c>
      <c r="Q55" s="15" t="e">
        <f t="shared" si="19"/>
        <v>#N/A</v>
      </c>
      <c r="R55" s="16" t="e">
        <f>IF(C55="","",IF(OR(AND(建物情報等!$K$16="はい",$D55&lt;=0.5),AND(建物情報等!$K$16="いいえ",$E55=0)),$N55*$Q55*0.25*100,0))</f>
        <v>#N/A</v>
      </c>
      <c r="S55" s="4"/>
      <c r="T55" s="4"/>
      <c r="U55" s="12" t="e">
        <f t="shared" si="5"/>
        <v>#N/A</v>
      </c>
      <c r="V55" s="12"/>
      <c r="W55" s="12">
        <f t="shared" si="7"/>
        <v>104</v>
      </c>
      <c r="X55" s="12">
        <f t="shared" si="8"/>
        <v>104</v>
      </c>
      <c r="Y55" s="12" t="e">
        <f t="shared" si="9"/>
        <v>#N/A</v>
      </c>
    </row>
    <row r="56" spans="1:26" x14ac:dyDescent="0.2">
      <c r="A56" s="315" t="e">
        <f t="shared" si="10"/>
        <v>#N/A</v>
      </c>
      <c r="B56" s="13">
        <v>6.75</v>
      </c>
      <c r="C56" s="15" t="e">
        <f>VLOOKUP(A56,沈下計算用バックデータ!$D$15:$G$470,4,FALSE)</f>
        <v>#N/A</v>
      </c>
      <c r="D56" s="15" t="e">
        <f>VLOOKUP(A56,沈下計算用バックデータ!$D$15:$F$470,2,FALSE)</f>
        <v>#N/A</v>
      </c>
      <c r="E56" s="15" t="e">
        <f>VLOOKUP(A56,沈下計算用バックデータ!$D$15:$F$470,3,FALSE)</f>
        <v>#N/A</v>
      </c>
      <c r="F56" s="14"/>
      <c r="G56" s="15"/>
      <c r="H56" s="15"/>
      <c r="I56" s="14"/>
      <c r="J56" s="14"/>
      <c r="K56" s="14"/>
      <c r="L56" s="14"/>
      <c r="M56" s="33"/>
      <c r="N56" s="33"/>
      <c r="O56" s="15" t="e">
        <f t="shared" si="17"/>
        <v>#N/A</v>
      </c>
      <c r="P56" s="15" t="e">
        <f t="shared" si="18"/>
        <v>#N/A</v>
      </c>
      <c r="Q56" s="15" t="e">
        <f t="shared" si="19"/>
        <v>#N/A</v>
      </c>
      <c r="R56" s="16" t="e">
        <f>IF(C56="","",IF(OR(AND(建物情報等!$K$16="はい",$D56&lt;=0.5),AND(建物情報等!$K$16="いいえ",$E56=0)),$N56*$Q56*0.25*100,0))</f>
        <v>#N/A</v>
      </c>
      <c r="S56" s="4"/>
      <c r="T56" s="4"/>
      <c r="U56" s="12" t="e">
        <f t="shared" si="5"/>
        <v>#N/A</v>
      </c>
      <c r="V56" s="12"/>
      <c r="W56" s="12">
        <f t="shared" si="7"/>
        <v>108</v>
      </c>
      <c r="X56" s="12">
        <f t="shared" si="8"/>
        <v>108</v>
      </c>
      <c r="Y56" s="12" t="e">
        <f t="shared" si="9"/>
        <v>#N/A</v>
      </c>
    </row>
    <row r="57" spans="1:26" x14ac:dyDescent="0.2">
      <c r="A57" s="315" t="e">
        <f t="shared" si="10"/>
        <v>#N/A</v>
      </c>
      <c r="B57" s="13">
        <v>7</v>
      </c>
      <c r="C57" s="15" t="e">
        <f>VLOOKUP(A57,沈下計算用バックデータ!$D$15:$G$470,4,FALSE)</f>
        <v>#N/A</v>
      </c>
      <c r="D57" s="15" t="e">
        <f>VLOOKUP(A57,沈下計算用バックデータ!$D$15:$F$470,2,FALSE)</f>
        <v>#N/A</v>
      </c>
      <c r="E57" s="15" t="e">
        <f>VLOOKUP(A57,沈下計算用バックデータ!$D$15:$F$470,3,FALSE)</f>
        <v>#N/A</v>
      </c>
      <c r="F57" s="14"/>
      <c r="G57" s="15"/>
      <c r="H57" s="15"/>
      <c r="I57" s="14"/>
      <c r="J57" s="14"/>
      <c r="K57" s="14"/>
      <c r="L57" s="14"/>
      <c r="M57" s="33"/>
      <c r="N57" s="33"/>
      <c r="O57" s="15" t="e">
        <f t="shared" si="17"/>
        <v>#N/A</v>
      </c>
      <c r="P57" s="15" t="e">
        <f t="shared" si="18"/>
        <v>#N/A</v>
      </c>
      <c r="Q57" s="15" t="e">
        <f t="shared" si="19"/>
        <v>#N/A</v>
      </c>
      <c r="R57" s="16" t="e">
        <f>IF(C57="","",IF(OR(AND(建物情報等!$K$16="はい",$D57&lt;=0.5),AND(建物情報等!$K$16="いいえ",$E57=0)),$N57*$Q57*0.25*100,0))</f>
        <v>#N/A</v>
      </c>
      <c r="S57" s="4"/>
      <c r="T57" s="4"/>
      <c r="U57" s="12" t="e">
        <f t="shared" si="5"/>
        <v>#N/A</v>
      </c>
      <c r="V57" s="12"/>
      <c r="W57" s="12">
        <f t="shared" si="7"/>
        <v>112</v>
      </c>
      <c r="X57" s="12">
        <f t="shared" si="8"/>
        <v>112</v>
      </c>
      <c r="Y57" s="12" t="e">
        <f t="shared" si="9"/>
        <v>#N/A</v>
      </c>
    </row>
    <row r="58" spans="1:26" x14ac:dyDescent="0.2">
      <c r="A58" s="315" t="e">
        <f t="shared" si="10"/>
        <v>#N/A</v>
      </c>
      <c r="B58" s="13">
        <v>7.25</v>
      </c>
      <c r="C58" s="15" t="e">
        <f>VLOOKUP(A58,沈下計算用バックデータ!$D$15:$G$470,4,FALSE)</f>
        <v>#N/A</v>
      </c>
      <c r="D58" s="15" t="e">
        <f>VLOOKUP(A58,沈下計算用バックデータ!$D$15:$F$470,2,FALSE)</f>
        <v>#N/A</v>
      </c>
      <c r="E58" s="15" t="e">
        <f>VLOOKUP(A58,沈下計算用バックデータ!$D$15:$F$470,3,FALSE)</f>
        <v>#N/A</v>
      </c>
      <c r="F58" s="14"/>
      <c r="G58" s="15"/>
      <c r="H58" s="15"/>
      <c r="I58" s="14"/>
      <c r="J58" s="14"/>
      <c r="K58" s="14"/>
      <c r="L58" s="14"/>
      <c r="M58" s="33"/>
      <c r="N58" s="33"/>
      <c r="O58" s="15" t="e">
        <f t="shared" si="17"/>
        <v>#N/A</v>
      </c>
      <c r="P58" s="15" t="e">
        <f t="shared" si="18"/>
        <v>#N/A</v>
      </c>
      <c r="Q58" s="15" t="e">
        <f t="shared" si="19"/>
        <v>#N/A</v>
      </c>
      <c r="R58" s="16" t="e">
        <f>IF(C58="","",IF(OR(AND(建物情報等!$K$16="はい",$D58&lt;=0.5),AND(建物情報等!$K$16="いいえ",$E58=0)),$N58*$Q58*0.25*100,0))</f>
        <v>#N/A</v>
      </c>
      <c r="S58" s="4"/>
      <c r="T58" s="4"/>
      <c r="U58" s="12" t="e">
        <f t="shared" si="5"/>
        <v>#N/A</v>
      </c>
      <c r="V58" s="12"/>
      <c r="W58" s="12">
        <f t="shared" si="7"/>
        <v>116</v>
      </c>
      <c r="X58" s="12">
        <f t="shared" si="8"/>
        <v>116</v>
      </c>
      <c r="Y58" s="12" t="e">
        <f t="shared" si="9"/>
        <v>#N/A</v>
      </c>
    </row>
    <row r="59" spans="1:26" x14ac:dyDescent="0.2">
      <c r="A59" s="315" t="e">
        <f t="shared" si="10"/>
        <v>#N/A</v>
      </c>
      <c r="B59" s="13">
        <v>7.5</v>
      </c>
      <c r="C59" s="15" t="e">
        <f>VLOOKUP(A59,沈下計算用バックデータ!$D$15:$G$470,4,FALSE)</f>
        <v>#N/A</v>
      </c>
      <c r="D59" s="15" t="e">
        <f>VLOOKUP(A59,沈下計算用バックデータ!$D$15:$F$470,2,FALSE)</f>
        <v>#N/A</v>
      </c>
      <c r="E59" s="15" t="e">
        <f>VLOOKUP(A59,沈下計算用バックデータ!$D$15:$F$470,3,FALSE)</f>
        <v>#N/A</v>
      </c>
      <c r="F59" s="14"/>
      <c r="G59" s="15"/>
      <c r="H59" s="15"/>
      <c r="I59" s="14"/>
      <c r="J59" s="14"/>
      <c r="K59" s="14"/>
      <c r="L59" s="14"/>
      <c r="M59" s="33"/>
      <c r="N59" s="33"/>
      <c r="O59" s="15" t="e">
        <f t="shared" si="17"/>
        <v>#N/A</v>
      </c>
      <c r="P59" s="15" t="e">
        <f>IF(C59="","",1.2-0.0015*(O59+N59/2))</f>
        <v>#N/A</v>
      </c>
      <c r="Q59" s="15" t="e">
        <f t="shared" si="19"/>
        <v>#N/A</v>
      </c>
      <c r="R59" s="16" t="e">
        <f>IF(C59="","",IF(OR(AND(建物情報等!$K$16="はい",$D59&lt;=0.5),AND(建物情報等!$K$16="いいえ",$E59=0)),$N59*$Q59*0.25*100,0))</f>
        <v>#N/A</v>
      </c>
      <c r="S59" s="4"/>
      <c r="T59" s="4"/>
      <c r="U59" s="12" t="e">
        <f t="shared" si="5"/>
        <v>#N/A</v>
      </c>
      <c r="V59" s="12"/>
      <c r="W59" s="12">
        <f t="shared" si="7"/>
        <v>120</v>
      </c>
      <c r="X59" s="12">
        <f t="shared" si="8"/>
        <v>120</v>
      </c>
      <c r="Y59" s="12" t="e">
        <f t="shared" si="9"/>
        <v>#N/A</v>
      </c>
    </row>
    <row r="60" spans="1:26" x14ac:dyDescent="0.2">
      <c r="A60" s="315" t="e">
        <f t="shared" si="10"/>
        <v>#N/A</v>
      </c>
      <c r="B60" s="13">
        <v>7.75</v>
      </c>
      <c r="C60" s="15" t="e">
        <f>VLOOKUP(A60,沈下計算用バックデータ!$D$15:$G$470,4,FALSE)</f>
        <v>#N/A</v>
      </c>
      <c r="D60" s="15" t="e">
        <f>VLOOKUP(A60,沈下計算用バックデータ!$D$15:$F$470,2,FALSE)</f>
        <v>#N/A</v>
      </c>
      <c r="E60" s="15" t="e">
        <f>VLOOKUP(A60,沈下計算用バックデータ!$D$15:$F$470,3,FALSE)</f>
        <v>#N/A</v>
      </c>
      <c r="F60" s="14"/>
      <c r="G60" s="15"/>
      <c r="H60" s="15"/>
      <c r="I60" s="14"/>
      <c r="J60" s="14"/>
      <c r="K60" s="14"/>
      <c r="L60" s="14"/>
      <c r="M60" s="33"/>
      <c r="N60" s="33"/>
      <c r="O60" s="15" t="e">
        <f t="shared" si="17"/>
        <v>#N/A</v>
      </c>
      <c r="P60" s="15" t="e">
        <f t="shared" si="18"/>
        <v>#N/A</v>
      </c>
      <c r="Q60" s="15" t="e">
        <f t="shared" si="19"/>
        <v>#N/A</v>
      </c>
      <c r="R60" s="16" t="e">
        <f>IF(C60="","",IF(OR(AND(建物情報等!$K$16="はい",$D60&lt;=0.5),AND(建物情報等!$K$16="いいえ",$E60=0)),$N60*$Q60*0.25*100,0))</f>
        <v>#N/A</v>
      </c>
      <c r="S60" s="4"/>
      <c r="T60" s="4"/>
      <c r="U60" s="12" t="e">
        <f t="shared" si="5"/>
        <v>#N/A</v>
      </c>
      <c r="V60" s="12"/>
      <c r="W60" s="12">
        <f t="shared" si="7"/>
        <v>124</v>
      </c>
      <c r="X60" s="12">
        <f t="shared" si="8"/>
        <v>124</v>
      </c>
      <c r="Y60" s="12" t="e">
        <f t="shared" si="9"/>
        <v>#N/A</v>
      </c>
    </row>
    <row r="61" spans="1:26" x14ac:dyDescent="0.2">
      <c r="A61" s="315" t="e">
        <f t="shared" si="10"/>
        <v>#N/A</v>
      </c>
      <c r="B61" s="13">
        <v>8</v>
      </c>
      <c r="C61" s="15" t="e">
        <f>VLOOKUP(A61,沈下計算用バックデータ!$D$15:$G$470,4,FALSE)</f>
        <v>#N/A</v>
      </c>
      <c r="D61" s="15" t="e">
        <f>VLOOKUP(A61,沈下計算用バックデータ!$D$15:$F$470,2,FALSE)</f>
        <v>#N/A</v>
      </c>
      <c r="E61" s="15" t="e">
        <f>VLOOKUP(A61,沈下計算用バックデータ!$D$15:$F$470,3,FALSE)</f>
        <v>#N/A</v>
      </c>
      <c r="F61" s="14"/>
      <c r="G61" s="15"/>
      <c r="H61" s="15"/>
      <c r="I61" s="14"/>
      <c r="J61" s="14"/>
      <c r="K61" s="14"/>
      <c r="L61" s="14"/>
      <c r="M61" s="33"/>
      <c r="N61" s="33"/>
      <c r="O61" s="15" t="e">
        <f t="shared" si="17"/>
        <v>#N/A</v>
      </c>
      <c r="P61" s="15" t="e">
        <f t="shared" si="18"/>
        <v>#N/A</v>
      </c>
      <c r="Q61" s="15" t="e">
        <f t="shared" si="19"/>
        <v>#N/A</v>
      </c>
      <c r="R61" s="16" t="e">
        <f>IF(C61="","",IF(OR(AND(建物情報等!$K$16="はい",$D61&lt;=0.5),AND(建物情報等!$K$16="いいえ",$E61=0)),$N61*$Q61*0.25*100,0))</f>
        <v>#N/A</v>
      </c>
      <c r="S61" s="4"/>
      <c r="T61" s="4"/>
      <c r="U61" s="12" t="e">
        <f t="shared" si="5"/>
        <v>#N/A</v>
      </c>
      <c r="V61" s="12"/>
      <c r="W61" s="12">
        <f t="shared" si="7"/>
        <v>128</v>
      </c>
      <c r="X61" s="12">
        <f t="shared" si="8"/>
        <v>128</v>
      </c>
      <c r="Y61" s="12" t="e">
        <f t="shared" si="9"/>
        <v>#N/A</v>
      </c>
    </row>
    <row r="62" spans="1:26" x14ac:dyDescent="0.2">
      <c r="A62" s="315" t="e">
        <f t="shared" si="10"/>
        <v>#N/A</v>
      </c>
      <c r="B62" s="13">
        <v>8.25</v>
      </c>
      <c r="C62" s="15" t="e">
        <f>VLOOKUP(A62,沈下計算用バックデータ!$D$15:$G$470,4,FALSE)</f>
        <v>#N/A</v>
      </c>
      <c r="D62" s="15" t="e">
        <f>VLOOKUP(A62,沈下計算用バックデータ!$D$15:$F$470,2,FALSE)</f>
        <v>#N/A</v>
      </c>
      <c r="E62" s="15" t="e">
        <f>VLOOKUP(A62,沈下計算用バックデータ!$D$15:$F$470,3,FALSE)</f>
        <v>#N/A</v>
      </c>
      <c r="F62" s="14"/>
      <c r="G62" s="15"/>
      <c r="H62" s="15"/>
      <c r="I62" s="14"/>
      <c r="J62" s="14"/>
      <c r="K62" s="14"/>
      <c r="L62" s="14"/>
      <c r="M62" s="33"/>
      <c r="N62" s="33"/>
      <c r="O62" s="15" t="e">
        <f t="shared" si="17"/>
        <v>#N/A</v>
      </c>
      <c r="P62" s="15" t="e">
        <f t="shared" si="18"/>
        <v>#N/A</v>
      </c>
      <c r="Q62" s="15" t="e">
        <f t="shared" si="19"/>
        <v>#N/A</v>
      </c>
      <c r="R62" s="16" t="e">
        <f>IF(C62="","",IF(OR(AND(建物情報等!$K$16="はい",$D62&lt;=0.5),AND(建物情報等!$K$16="いいえ",$E62=0)),$N62*$Q62*0.25*100,0))</f>
        <v>#N/A</v>
      </c>
      <c r="S62" s="4"/>
      <c r="T62" s="4"/>
      <c r="U62" s="12" t="e">
        <f t="shared" si="5"/>
        <v>#N/A</v>
      </c>
      <c r="V62" s="12"/>
      <c r="W62" s="12">
        <f t="shared" si="7"/>
        <v>132</v>
      </c>
      <c r="X62" s="12">
        <f t="shared" si="8"/>
        <v>132</v>
      </c>
      <c r="Y62" s="12" t="e">
        <f t="shared" si="9"/>
        <v>#N/A</v>
      </c>
    </row>
    <row r="63" spans="1:26" x14ac:dyDescent="0.2">
      <c r="A63" s="315" t="e">
        <f t="shared" si="10"/>
        <v>#N/A</v>
      </c>
      <c r="B63" s="13">
        <v>8.5</v>
      </c>
      <c r="C63" s="15" t="e">
        <f>VLOOKUP(A63,沈下計算用バックデータ!$D$15:$G$470,4,FALSE)</f>
        <v>#N/A</v>
      </c>
      <c r="D63" s="15" t="e">
        <f>VLOOKUP(A63,沈下計算用バックデータ!$D$15:$F$470,2,FALSE)</f>
        <v>#N/A</v>
      </c>
      <c r="E63" s="15" t="e">
        <f>VLOOKUP(A63,沈下計算用バックデータ!$D$15:$F$470,3,FALSE)</f>
        <v>#N/A</v>
      </c>
      <c r="F63" s="14"/>
      <c r="G63" s="15"/>
      <c r="H63" s="15"/>
      <c r="I63" s="14"/>
      <c r="J63" s="14"/>
      <c r="K63" s="14"/>
      <c r="L63" s="14"/>
      <c r="M63" s="33"/>
      <c r="N63" s="33"/>
      <c r="O63" s="15" t="e">
        <f t="shared" si="17"/>
        <v>#N/A</v>
      </c>
      <c r="P63" s="15" t="e">
        <f t="shared" si="18"/>
        <v>#N/A</v>
      </c>
      <c r="Q63" s="15" t="e">
        <f t="shared" si="19"/>
        <v>#N/A</v>
      </c>
      <c r="R63" s="16" t="e">
        <f>IF(C63="","",IF(OR(AND(建物情報等!$K$16="はい",$D63&lt;=0.5),AND(建物情報等!$K$16="いいえ",$E63=0)),$N63*$Q63*0.25*100,0))</f>
        <v>#N/A</v>
      </c>
      <c r="S63" s="4"/>
      <c r="T63" s="4"/>
      <c r="U63" s="12" t="e">
        <f t="shared" si="5"/>
        <v>#N/A</v>
      </c>
      <c r="V63" s="12"/>
      <c r="W63" s="12">
        <f t="shared" si="7"/>
        <v>136</v>
      </c>
      <c r="X63" s="12">
        <f t="shared" si="8"/>
        <v>136</v>
      </c>
      <c r="Y63" s="12" t="e">
        <f t="shared" si="9"/>
        <v>#N/A</v>
      </c>
    </row>
    <row r="64" spans="1:26" x14ac:dyDescent="0.2">
      <c r="A64" s="315" t="e">
        <f t="shared" si="10"/>
        <v>#N/A</v>
      </c>
      <c r="B64" s="13">
        <v>8.75</v>
      </c>
      <c r="C64" s="15" t="e">
        <f>VLOOKUP(A64,沈下計算用バックデータ!$D$15:$G$470,4,FALSE)</f>
        <v>#N/A</v>
      </c>
      <c r="D64" s="15" t="e">
        <f>VLOOKUP(A64,沈下計算用バックデータ!$D$15:$F$470,2,FALSE)</f>
        <v>#N/A</v>
      </c>
      <c r="E64" s="15" t="e">
        <f>VLOOKUP(A64,沈下計算用バックデータ!$D$15:$F$470,3,FALSE)</f>
        <v>#N/A</v>
      </c>
      <c r="F64" s="14"/>
      <c r="G64" s="15"/>
      <c r="H64" s="15"/>
      <c r="I64" s="14"/>
      <c r="J64" s="14"/>
      <c r="K64" s="14"/>
      <c r="L64" s="14"/>
      <c r="M64" s="33"/>
      <c r="N64" s="33"/>
      <c r="O64" s="15" t="e">
        <f t="shared" si="17"/>
        <v>#N/A</v>
      </c>
      <c r="P64" s="15" t="e">
        <f t="shared" si="18"/>
        <v>#N/A</v>
      </c>
      <c r="Q64" s="15" t="e">
        <f t="shared" si="19"/>
        <v>#N/A</v>
      </c>
      <c r="R64" s="16" t="e">
        <f>IF(C64="","",IF(OR(AND(建物情報等!$K$16="はい",$D64&lt;=0.5),AND(建物情報等!$K$16="いいえ",$E64=0)),$N64*$Q64*0.25*100,0))</f>
        <v>#N/A</v>
      </c>
      <c r="S64" s="4"/>
      <c r="T64" s="4"/>
      <c r="U64" s="12" t="e">
        <f t="shared" si="5"/>
        <v>#N/A</v>
      </c>
      <c r="V64" s="12"/>
      <c r="W64" s="12">
        <f t="shared" si="7"/>
        <v>140</v>
      </c>
      <c r="X64" s="12">
        <f t="shared" si="8"/>
        <v>140</v>
      </c>
      <c r="Y64" s="12" t="e">
        <f t="shared" si="9"/>
        <v>#N/A</v>
      </c>
    </row>
    <row r="65" spans="1:26" x14ac:dyDescent="0.2">
      <c r="A65" s="315" t="e">
        <f t="shared" si="10"/>
        <v>#N/A</v>
      </c>
      <c r="B65" s="13">
        <v>9</v>
      </c>
      <c r="C65" s="15" t="e">
        <f>VLOOKUP(A65,沈下計算用バックデータ!$D$15:$G$470,4,FALSE)</f>
        <v>#N/A</v>
      </c>
      <c r="D65" s="15" t="e">
        <f>VLOOKUP(A65,沈下計算用バックデータ!$D$15:$F$470,2,FALSE)</f>
        <v>#N/A</v>
      </c>
      <c r="E65" s="15" t="e">
        <f>VLOOKUP(A65,沈下計算用バックデータ!$D$15:$F$470,3,FALSE)</f>
        <v>#N/A</v>
      </c>
      <c r="F65" s="14"/>
      <c r="G65" s="15"/>
      <c r="H65" s="15"/>
      <c r="I65" s="14"/>
      <c r="J65" s="14"/>
      <c r="K65" s="14"/>
      <c r="L65" s="14"/>
      <c r="M65" s="33"/>
      <c r="N65" s="33"/>
      <c r="O65" s="15" t="e">
        <f t="shared" si="17"/>
        <v>#N/A</v>
      </c>
      <c r="P65" s="15" t="e">
        <f t="shared" si="18"/>
        <v>#N/A</v>
      </c>
      <c r="Q65" s="15" t="e">
        <f t="shared" si="19"/>
        <v>#N/A</v>
      </c>
      <c r="R65" s="16" t="e">
        <f>IF(C65="","",IF(OR(AND(建物情報等!$K$16="はい",$D65&lt;=0.5),AND(建物情報等!$K$16="いいえ",$E65=0)),$N65*$Q65*0.25*100,0))</f>
        <v>#N/A</v>
      </c>
      <c r="S65" s="4"/>
      <c r="T65" s="4"/>
      <c r="U65" s="12" t="e">
        <f t="shared" si="5"/>
        <v>#N/A</v>
      </c>
      <c r="V65" s="12"/>
      <c r="W65" s="12">
        <f t="shared" si="7"/>
        <v>144</v>
      </c>
      <c r="X65" s="12">
        <f t="shared" si="8"/>
        <v>144</v>
      </c>
      <c r="Y65" s="12" t="e">
        <f t="shared" si="9"/>
        <v>#N/A</v>
      </c>
    </row>
    <row r="66" spans="1:26" x14ac:dyDescent="0.2">
      <c r="A66" s="315" t="e">
        <f t="shared" si="10"/>
        <v>#N/A</v>
      </c>
      <c r="B66" s="13">
        <v>9.25</v>
      </c>
      <c r="C66" s="15" t="e">
        <f>VLOOKUP(A66,沈下計算用バックデータ!$D$15:$G$470,4,FALSE)</f>
        <v>#N/A</v>
      </c>
      <c r="D66" s="15" t="e">
        <f>VLOOKUP(A66,沈下計算用バックデータ!$D$15:$F$470,2,FALSE)</f>
        <v>#N/A</v>
      </c>
      <c r="E66" s="15" t="e">
        <f>VLOOKUP(A66,沈下計算用バックデータ!$D$15:$F$470,3,FALSE)</f>
        <v>#N/A</v>
      </c>
      <c r="F66" s="14"/>
      <c r="G66" s="15"/>
      <c r="H66" s="15"/>
      <c r="I66" s="14"/>
      <c r="J66" s="14"/>
      <c r="K66" s="14"/>
      <c r="L66" s="14"/>
      <c r="M66" s="33"/>
      <c r="N66" s="33"/>
      <c r="O66" s="15" t="e">
        <f t="shared" si="17"/>
        <v>#N/A</v>
      </c>
      <c r="P66" s="15" t="e">
        <f t="shared" si="18"/>
        <v>#N/A</v>
      </c>
      <c r="Q66" s="15" t="e">
        <f t="shared" si="19"/>
        <v>#N/A</v>
      </c>
      <c r="R66" s="16" t="e">
        <f>IF(C66="","",IF(OR(AND(建物情報等!$K$16="はい",$D66&lt;=0.5),AND(建物情報等!$K$16="いいえ",$E66=0)),$N66*$Q66*0.25*100,0))</f>
        <v>#N/A</v>
      </c>
      <c r="S66" s="4"/>
      <c r="T66" s="4"/>
      <c r="U66" s="12" t="e">
        <f t="shared" si="5"/>
        <v>#N/A</v>
      </c>
      <c r="V66" s="12"/>
      <c r="W66" s="12">
        <f t="shared" si="7"/>
        <v>148</v>
      </c>
      <c r="X66" s="12">
        <f t="shared" si="8"/>
        <v>148</v>
      </c>
      <c r="Y66" s="12" t="e">
        <f t="shared" si="9"/>
        <v>#N/A</v>
      </c>
    </row>
    <row r="67" spans="1:26" x14ac:dyDescent="0.2">
      <c r="A67" s="315" t="e">
        <f t="shared" si="10"/>
        <v>#N/A</v>
      </c>
      <c r="B67" s="13">
        <v>9.5</v>
      </c>
      <c r="C67" s="15" t="e">
        <f>VLOOKUP(A67,沈下計算用バックデータ!$D$15:$G$470,4,FALSE)</f>
        <v>#N/A</v>
      </c>
      <c r="D67" s="15" t="e">
        <f>VLOOKUP(A67,沈下計算用バックデータ!$D$15:$F$470,2,FALSE)</f>
        <v>#N/A</v>
      </c>
      <c r="E67" s="15" t="e">
        <f>VLOOKUP(A67,沈下計算用バックデータ!$D$15:$F$470,3,FALSE)</f>
        <v>#N/A</v>
      </c>
      <c r="F67" s="14"/>
      <c r="G67" s="15"/>
      <c r="H67" s="15"/>
      <c r="I67" s="14"/>
      <c r="J67" s="14"/>
      <c r="K67" s="14"/>
      <c r="L67" s="14"/>
      <c r="M67" s="33"/>
      <c r="N67" s="33"/>
      <c r="O67" s="15" t="e">
        <f t="shared" si="17"/>
        <v>#N/A</v>
      </c>
      <c r="P67" s="15" t="e">
        <f t="shared" si="18"/>
        <v>#N/A</v>
      </c>
      <c r="Q67" s="15" t="e">
        <f t="shared" si="19"/>
        <v>#N/A</v>
      </c>
      <c r="R67" s="16" t="e">
        <f>IF(C67="","",IF(OR(AND(建物情報等!$K$16="はい",$D67&lt;=0.5),AND(建物情報等!$K$16="いいえ",$E67=0)),$N67*$Q67*0.25*100,0))</f>
        <v>#N/A</v>
      </c>
      <c r="S67" s="4"/>
      <c r="T67" s="4"/>
      <c r="U67" s="12" t="e">
        <f t="shared" si="5"/>
        <v>#N/A</v>
      </c>
      <c r="V67" s="12"/>
      <c r="W67" s="12">
        <f t="shared" si="7"/>
        <v>152</v>
      </c>
      <c r="X67" s="12">
        <f t="shared" si="8"/>
        <v>152</v>
      </c>
      <c r="Y67" s="12" t="e">
        <f t="shared" si="9"/>
        <v>#N/A</v>
      </c>
    </row>
    <row r="68" spans="1:26" hidden="1" x14ac:dyDescent="0.2">
      <c r="A68">
        <f t="shared" ref="A68:A69" si="20">CONCATENATE($C$24,$B68)*1</f>
        <v>9.75</v>
      </c>
      <c r="B68" s="13">
        <v>9.75</v>
      </c>
      <c r="C68" s="15" t="e">
        <f>VLOOKUP(A68,沈下計算用バックデータ!$D$15:$G$470,4,FALSE)</f>
        <v>#N/A</v>
      </c>
      <c r="D68" s="15" t="e">
        <f>VLOOKUP(A68,沈下計算用バックデータ!$D$15:$F$470,2,FALSE)</f>
        <v>#N/A</v>
      </c>
      <c r="E68" s="15" t="e">
        <f>VLOOKUP(A68,沈下計算用バックデータ!$D$15:$F$470,3,FALSE)</f>
        <v>#N/A</v>
      </c>
      <c r="F68" s="14"/>
      <c r="G68" s="15"/>
      <c r="H68" s="15"/>
      <c r="I68" s="14"/>
      <c r="J68" s="14"/>
      <c r="K68" s="14"/>
      <c r="L68" s="14"/>
      <c r="M68" s="33"/>
      <c r="N68" s="33"/>
      <c r="O68" s="15" t="e">
        <f t="shared" si="17"/>
        <v>#N/A</v>
      </c>
      <c r="P68" s="15" t="e">
        <f t="shared" si="18"/>
        <v>#N/A</v>
      </c>
      <c r="Q68" s="15" t="e">
        <f t="shared" si="19"/>
        <v>#N/A</v>
      </c>
      <c r="R68" s="16"/>
      <c r="S68" s="4"/>
      <c r="T68" s="4"/>
      <c r="U68" s="12" t="e">
        <f t="shared" si="5"/>
        <v>#N/A</v>
      </c>
      <c r="V68" s="12"/>
      <c r="W68" s="12">
        <f t="shared" si="7"/>
        <v>156</v>
      </c>
      <c r="X68" s="12">
        <f t="shared" si="8"/>
        <v>156</v>
      </c>
      <c r="Y68" s="12" t="e">
        <f t="shared" si="9"/>
        <v>#N/A</v>
      </c>
    </row>
    <row r="69" spans="1:26" hidden="1" x14ac:dyDescent="0.2">
      <c r="A69">
        <f t="shared" si="20"/>
        <v>10</v>
      </c>
      <c r="B69" s="13">
        <v>10</v>
      </c>
      <c r="C69" s="15" t="e">
        <f>VLOOKUP(A69,沈下計算用バックデータ!$D$15:$G$470,4,FALSE)</f>
        <v>#N/A</v>
      </c>
      <c r="D69" s="15" t="e">
        <f>VLOOKUP(A69,沈下計算用バックデータ!$D$15:$F$470,2,FALSE)</f>
        <v>#N/A</v>
      </c>
      <c r="E69" s="15" t="e">
        <f>VLOOKUP(A69,沈下計算用バックデータ!$D$15:$F$470,3,FALSE)</f>
        <v>#N/A</v>
      </c>
      <c r="F69" s="14"/>
      <c r="G69" s="15"/>
      <c r="H69" s="15"/>
      <c r="I69" s="14"/>
      <c r="J69" s="14"/>
      <c r="K69" s="14"/>
      <c r="L69" s="14"/>
      <c r="M69" s="33"/>
      <c r="N69" s="33"/>
      <c r="O69" s="15" t="e">
        <f t="shared" si="17"/>
        <v>#N/A</v>
      </c>
      <c r="P69" s="15" t="e">
        <f t="shared" si="18"/>
        <v>#N/A</v>
      </c>
      <c r="Q69" s="15" t="e">
        <f t="shared" si="19"/>
        <v>#N/A</v>
      </c>
      <c r="R69" s="16"/>
      <c r="S69" s="4"/>
      <c r="T69" s="4"/>
      <c r="U69" s="12" t="e">
        <f t="shared" si="5"/>
        <v>#N/A</v>
      </c>
      <c r="V69" s="12"/>
      <c r="W69" s="12">
        <f t="shared" si="7"/>
        <v>160</v>
      </c>
      <c r="X69" s="12">
        <f t="shared" si="8"/>
        <v>160</v>
      </c>
      <c r="Y69" s="12" t="e">
        <f t="shared" si="9"/>
        <v>#N/A</v>
      </c>
    </row>
    <row r="70" spans="1:26" x14ac:dyDescent="0.2">
      <c r="K70" s="32"/>
      <c r="R70" s="7" t="s">
        <v>41</v>
      </c>
      <c r="S70" s="17" t="e">
        <f>MAX(S30:S69)</f>
        <v>#N/A</v>
      </c>
      <c r="T70" s="17"/>
    </row>
    <row r="71" spans="1:26" x14ac:dyDescent="0.2">
      <c r="R71" s="7"/>
      <c r="S71" s="50"/>
      <c r="T71" s="50"/>
    </row>
    <row r="72" spans="1:26" x14ac:dyDescent="0.2">
      <c r="R72" s="7"/>
      <c r="S72" s="50"/>
      <c r="T72" s="50"/>
    </row>
    <row r="73" spans="1:26" x14ac:dyDescent="0.2">
      <c r="R73" s="7"/>
      <c r="S73" s="50"/>
      <c r="T73" s="50"/>
    </row>
    <row r="74" spans="1:26" x14ac:dyDescent="0.2">
      <c r="R74" s="7"/>
      <c r="S74" s="50"/>
      <c r="T74" s="50"/>
    </row>
    <row r="75" spans="1:26" x14ac:dyDescent="0.2">
      <c r="R75" s="7"/>
      <c r="S75" s="50"/>
      <c r="T75" s="50"/>
    </row>
    <row r="76" spans="1:26" x14ac:dyDescent="0.2">
      <c r="R76" s="7"/>
      <c r="S76" s="50"/>
      <c r="T76" s="50"/>
    </row>
    <row r="77" spans="1:26" x14ac:dyDescent="0.2">
      <c r="R77" s="7"/>
      <c r="S77" s="50"/>
      <c r="T77" s="50"/>
    </row>
    <row r="78" spans="1:26" x14ac:dyDescent="0.2">
      <c r="R78" s="7"/>
      <c r="S78" s="50"/>
      <c r="T78" s="50"/>
    </row>
    <row r="79" spans="1:26" x14ac:dyDescent="0.2">
      <c r="R79" s="7"/>
      <c r="S79" s="50"/>
      <c r="T79" s="50"/>
    </row>
    <row r="80" spans="1:26" ht="19.2" x14ac:dyDescent="0.2">
      <c r="B80" s="49"/>
      <c r="D80" s="48"/>
      <c r="E80" s="49"/>
      <c r="R80" s="22"/>
      <c r="U80" s="22"/>
      <c r="V80" s="22"/>
      <c r="W80" s="22"/>
      <c r="X80" s="22"/>
      <c r="Y80" s="22"/>
      <c r="Z80" s="22"/>
    </row>
    <row r="81" spans="2:20" ht="19.2" x14ac:dyDescent="0.2">
      <c r="B81" s="49"/>
      <c r="D81" s="48"/>
      <c r="T81" s="23"/>
    </row>
    <row r="83" spans="2:20" ht="13.5" customHeight="1" x14ac:dyDescent="0.2">
      <c r="B83" s="469" t="s">
        <v>44</v>
      </c>
      <c r="C83" s="470"/>
      <c r="D83" s="470"/>
      <c r="E83" s="470"/>
      <c r="F83" s="470"/>
      <c r="G83" s="470"/>
      <c r="H83" s="470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470"/>
      <c r="T83" s="471"/>
    </row>
    <row r="84" spans="2:20" x14ac:dyDescent="0.2">
      <c r="B84" s="472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73"/>
    </row>
    <row r="85" spans="2:20" x14ac:dyDescent="0.2">
      <c r="B85" s="24" t="s">
        <v>45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6"/>
    </row>
  </sheetData>
  <sheetProtection algorithmName="SHA-512" hashValue="4L1GK/sRsdKbJAUR0X/dbiaGOQcBI4L3RWIXJ5+Sc+cLldMfqJLJVdpah22FgRnMoBvIaFd3cxu0vf3UpVpJNQ==" saltValue="j1mzHwB+jGwj++bxliKm/Q==" spinCount="100000" sheet="1" objects="1" scenarios="1"/>
  <mergeCells count="3">
    <mergeCell ref="C1:D1"/>
    <mergeCell ref="E1:H1"/>
    <mergeCell ref="B83:T84"/>
  </mergeCells>
  <phoneticPr fontId="3"/>
  <pageMargins left="0.77" right="0.16" top="0.75" bottom="1" header="0.51200000000000001" footer="0.51200000000000001"/>
  <pageSetup paperSize="9" scale="65" orientation="portrait" horizontalDpi="360" verticalDpi="36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85"/>
  <sheetViews>
    <sheetView showGridLines="0" topLeftCell="A28" zoomScale="115" zoomScaleNormal="115" workbookViewId="0">
      <selection activeCell="R39" sqref="R39"/>
    </sheetView>
  </sheetViews>
  <sheetFormatPr defaultColWidth="8.77734375" defaultRowHeight="13.2" x14ac:dyDescent="0.2"/>
  <cols>
    <col min="1" max="1" width="5.44140625" customWidth="1"/>
    <col min="3" max="3" width="8.77734375" bestFit="1" customWidth="1"/>
    <col min="4" max="4" width="5.77734375" bestFit="1" customWidth="1"/>
    <col min="5" max="5" width="7.77734375" bestFit="1" customWidth="1"/>
    <col min="6" max="6" width="7.109375" bestFit="1" customWidth="1"/>
    <col min="7" max="8" width="0" hidden="1" customWidth="1"/>
    <col min="9" max="12" width="9" hidden="1" customWidth="1"/>
    <col min="14" max="14" width="9.44140625" bestFit="1" customWidth="1"/>
    <col min="21" max="25" width="0" hidden="1" customWidth="1"/>
  </cols>
  <sheetData>
    <row r="1" spans="2:18" x14ac:dyDescent="0.2">
      <c r="B1" s="7" t="s">
        <v>46</v>
      </c>
      <c r="C1" s="468">
        <f>沈下検討書!C1</f>
        <v>0</v>
      </c>
      <c r="D1" s="468"/>
      <c r="E1" s="468">
        <f>沈下検討書!$G$1</f>
        <v>0</v>
      </c>
      <c r="F1" s="468"/>
      <c r="G1" s="468"/>
      <c r="H1" s="468"/>
      <c r="N1" s="2" t="s">
        <v>39</v>
      </c>
    </row>
    <row r="2" spans="2:18" x14ac:dyDescent="0.2">
      <c r="E2" s="7"/>
      <c r="F2" s="9"/>
    </row>
    <row r="3" spans="2:18" ht="14.4" x14ac:dyDescent="0.2">
      <c r="B3" t="s">
        <v>142</v>
      </c>
      <c r="C3" s="242"/>
      <c r="D3" s="242"/>
      <c r="E3" s="243" t="s">
        <v>143</v>
      </c>
      <c r="F3" s="241" t="e">
        <f>#REF!</f>
        <v>#REF!</v>
      </c>
    </row>
    <row r="4" spans="2:18" ht="14.4" x14ac:dyDescent="0.2">
      <c r="B4" t="s">
        <v>21</v>
      </c>
      <c r="E4" s="5" t="s">
        <v>30</v>
      </c>
      <c r="F4" s="10">
        <f>沈下検討書!F5</f>
        <v>0</v>
      </c>
      <c r="N4" s="7" t="s">
        <v>99</v>
      </c>
      <c r="O4" s="28">
        <v>16</v>
      </c>
      <c r="P4" s="9" t="s">
        <v>192</v>
      </c>
      <c r="Q4" s="28">
        <v>18</v>
      </c>
      <c r="R4" t="s">
        <v>193</v>
      </c>
    </row>
    <row r="5" spans="2:18" ht="14.4" x14ac:dyDescent="0.2">
      <c r="B5" t="s">
        <v>22</v>
      </c>
      <c r="E5" s="5" t="s">
        <v>12</v>
      </c>
      <c r="F5" s="10">
        <f>沈下検討書!F6</f>
        <v>0</v>
      </c>
      <c r="N5" s="7"/>
      <c r="O5" s="9"/>
    </row>
    <row r="6" spans="2:18" ht="14.4" x14ac:dyDescent="0.2">
      <c r="B6" t="s">
        <v>23</v>
      </c>
      <c r="E6" s="5" t="s">
        <v>34</v>
      </c>
      <c r="F6" s="10"/>
    </row>
    <row r="7" spans="2:18" ht="14.4" x14ac:dyDescent="0.2">
      <c r="B7" t="s">
        <v>24</v>
      </c>
      <c r="E7" s="5" t="s">
        <v>13</v>
      </c>
      <c r="F7" s="10">
        <f>沈下検討書!F7</f>
        <v>0</v>
      </c>
      <c r="G7" s="6"/>
    </row>
    <row r="8" spans="2:18" ht="14.4" x14ac:dyDescent="0.2">
      <c r="E8" s="5" t="s">
        <v>14</v>
      </c>
      <c r="F8" s="10" t="s">
        <v>57</v>
      </c>
    </row>
    <row r="9" spans="2:18" ht="14.4" x14ac:dyDescent="0.2">
      <c r="E9" s="5" t="s">
        <v>15</v>
      </c>
      <c r="F9" s="10" t="s">
        <v>58</v>
      </c>
    </row>
    <row r="10" spans="2:18" ht="15.6" x14ac:dyDescent="0.3">
      <c r="B10" t="s">
        <v>70</v>
      </c>
      <c r="E10" s="8" t="s">
        <v>61</v>
      </c>
      <c r="F10" s="30" t="s">
        <v>62</v>
      </c>
    </row>
    <row r="11" spans="2:18" ht="15.6" x14ac:dyDescent="0.3">
      <c r="B11" t="s">
        <v>26</v>
      </c>
      <c r="E11" s="5" t="s">
        <v>35</v>
      </c>
      <c r="F11" s="10" t="s">
        <v>36</v>
      </c>
    </row>
    <row r="12" spans="2:18" ht="18" x14ac:dyDescent="0.2">
      <c r="B12" t="s">
        <v>96</v>
      </c>
      <c r="E12" s="5" t="s">
        <v>98</v>
      </c>
    </row>
    <row r="13" spans="2:18" x14ac:dyDescent="0.2">
      <c r="B13" s="19" t="s">
        <v>43</v>
      </c>
      <c r="C13" s="19"/>
      <c r="D13" s="19"/>
      <c r="E13" s="20" t="s">
        <v>47</v>
      </c>
      <c r="F13" s="21" t="s">
        <v>48</v>
      </c>
      <c r="G13" s="19"/>
    </row>
    <row r="14" spans="2:18" x14ac:dyDescent="0.2">
      <c r="B14" t="s">
        <v>71</v>
      </c>
      <c r="E14" s="7" t="s">
        <v>37</v>
      </c>
      <c r="F14" s="9" t="str">
        <f>建物情報等!F12&amp;建物情報等!G12&amp;建物情報等!H12</f>
        <v>1/（・C）</v>
      </c>
    </row>
    <row r="15" spans="2:18" x14ac:dyDescent="0.2">
      <c r="B15" t="s">
        <v>148</v>
      </c>
      <c r="E15" s="7" t="s">
        <v>149</v>
      </c>
      <c r="F15" s="9" t="s">
        <v>150</v>
      </c>
    </row>
    <row r="16" spans="2:18" x14ac:dyDescent="0.2">
      <c r="B16" t="s">
        <v>151</v>
      </c>
      <c r="E16" s="7" t="s">
        <v>152</v>
      </c>
      <c r="F16" s="9" t="s">
        <v>153</v>
      </c>
    </row>
    <row r="17" spans="1:27" x14ac:dyDescent="0.2">
      <c r="B17" t="s">
        <v>25</v>
      </c>
      <c r="E17" s="7" t="s">
        <v>38</v>
      </c>
      <c r="F17" s="9">
        <v>0.25</v>
      </c>
    </row>
    <row r="18" spans="1:27" x14ac:dyDescent="0.2">
      <c r="E18" s="7"/>
    </row>
    <row r="19" spans="1:27" x14ac:dyDescent="0.2">
      <c r="B19" t="s">
        <v>40</v>
      </c>
      <c r="E19" s="7" t="s">
        <v>20</v>
      </c>
      <c r="F19" t="s">
        <v>19</v>
      </c>
    </row>
    <row r="20" spans="1:27" x14ac:dyDescent="0.2">
      <c r="E20" s="7"/>
    </row>
    <row r="21" spans="1:27" x14ac:dyDescent="0.2">
      <c r="B21" s="19" t="s">
        <v>42</v>
      </c>
      <c r="E21" s="7"/>
    </row>
    <row r="22" spans="1:27" x14ac:dyDescent="0.2">
      <c r="B22" t="s">
        <v>72</v>
      </c>
      <c r="E22" s="7"/>
    </row>
    <row r="23" spans="1:27" x14ac:dyDescent="0.2">
      <c r="E23" s="7"/>
      <c r="L23" s="34" t="str">
        <f>IF($C23="","",(1/(2*3.14)*(($G23*$H23/(SQRT($G23^2+$H23^2+1)))*(($G23^2+$H23^2+2)/(($G23^2+1)*($H23^2+1)))+(ASIN(($G23*$H23)/(SQRT(($G23^2+1)*($H23^2+1))))))))</f>
        <v/>
      </c>
    </row>
    <row r="24" spans="1:27" x14ac:dyDescent="0.2">
      <c r="A24" s="315" t="e">
        <f>IF(C24="","",VLOOKUP(C24,アルファベット変換,2,FALSE))</f>
        <v>#N/A</v>
      </c>
      <c r="B24" t="s">
        <v>10</v>
      </c>
      <c r="C24" s="117">
        <f>沈下検討書!AD9</f>
        <v>0</v>
      </c>
    </row>
    <row r="25" spans="1:27" s="3" customFormat="1" ht="27" customHeight="1" x14ac:dyDescent="0.2">
      <c r="A25" s="2"/>
      <c r="B25" s="134" t="s">
        <v>140</v>
      </c>
      <c r="C25" s="3" t="s">
        <v>2</v>
      </c>
      <c r="D25" s="3" t="s">
        <v>0</v>
      </c>
      <c r="E25" s="3" t="s">
        <v>3</v>
      </c>
      <c r="F25" s="3" t="s">
        <v>4</v>
      </c>
      <c r="G25" s="3" t="s">
        <v>28</v>
      </c>
      <c r="H25" s="3" t="s">
        <v>29</v>
      </c>
      <c r="I25" s="3" t="s">
        <v>63</v>
      </c>
      <c r="J25" s="3" t="s">
        <v>64</v>
      </c>
      <c r="K25" s="3" t="s">
        <v>65</v>
      </c>
      <c r="L25" s="3" t="s">
        <v>66</v>
      </c>
      <c r="M25" s="29" t="s">
        <v>60</v>
      </c>
      <c r="N25" s="3" t="s">
        <v>5</v>
      </c>
      <c r="O25" s="3" t="s">
        <v>144</v>
      </c>
      <c r="P25" s="3" t="s">
        <v>146</v>
      </c>
      <c r="Q25" s="3" t="s">
        <v>1</v>
      </c>
      <c r="R25" s="3" t="s">
        <v>9</v>
      </c>
      <c r="S25" s="3" t="s">
        <v>18</v>
      </c>
      <c r="U25" s="11" t="s">
        <v>7</v>
      </c>
      <c r="V25" s="11" t="s">
        <v>27</v>
      </c>
      <c r="W25" s="11" t="s">
        <v>6</v>
      </c>
      <c r="X25" s="11"/>
      <c r="Y25" s="11"/>
      <c r="Z25" s="3" t="s">
        <v>189</v>
      </c>
      <c r="AA25" s="3" t="s">
        <v>190</v>
      </c>
    </row>
    <row r="26" spans="1:27" x14ac:dyDescent="0.2">
      <c r="B26" t="s">
        <v>34</v>
      </c>
      <c r="D26" t="s">
        <v>49</v>
      </c>
      <c r="E26" t="s">
        <v>50</v>
      </c>
      <c r="M26" t="s">
        <v>59</v>
      </c>
      <c r="N26" t="s">
        <v>51</v>
      </c>
      <c r="O26" t="s">
        <v>145</v>
      </c>
      <c r="P26" t="s">
        <v>147</v>
      </c>
      <c r="Q26" s="18" t="s">
        <v>52</v>
      </c>
      <c r="R26" t="s">
        <v>53</v>
      </c>
      <c r="S26" t="s">
        <v>54</v>
      </c>
      <c r="U26" s="12"/>
      <c r="V26" s="12"/>
      <c r="W26" s="12"/>
      <c r="X26" s="12"/>
      <c r="Y26" s="12"/>
      <c r="Z26" t="s">
        <v>191</v>
      </c>
    </row>
    <row r="27" spans="1:27" x14ac:dyDescent="0.2">
      <c r="C27" s="1" t="s">
        <v>16</v>
      </c>
      <c r="U27" s="12"/>
      <c r="V27" s="12"/>
      <c r="W27" s="12"/>
      <c r="X27" s="12"/>
      <c r="Y27" s="12"/>
    </row>
    <row r="28" spans="1:27" x14ac:dyDescent="0.2">
      <c r="B28" t="s">
        <v>55</v>
      </c>
      <c r="C28" s="1" t="s">
        <v>17</v>
      </c>
      <c r="D28" t="s">
        <v>31</v>
      </c>
      <c r="E28" t="s">
        <v>8</v>
      </c>
      <c r="N28" t="s">
        <v>32</v>
      </c>
      <c r="R28" t="s">
        <v>33</v>
      </c>
      <c r="S28" t="s">
        <v>11</v>
      </c>
      <c r="U28" s="12"/>
      <c r="V28" s="12"/>
      <c r="W28" s="12"/>
      <c r="X28" s="12"/>
      <c r="Y28" s="12"/>
      <c r="Z28" t="e">
        <f>AVERAGE(Z30:Z49)</f>
        <v>#N/A</v>
      </c>
      <c r="AA28" t="e">
        <f>IF($Z$28&gt;0,建物情報等!$N$19*((1-建物情報等!$N$20^2)/(1400*Z28))*建物情報等!$F$11*建物情報等!$F$9*100,0)</f>
        <v>#N/A</v>
      </c>
    </row>
    <row r="29" spans="1:27" x14ac:dyDescent="0.2">
      <c r="U29" s="12"/>
      <c r="V29" s="12"/>
      <c r="W29" s="12"/>
      <c r="X29" s="12"/>
      <c r="Y29" s="12"/>
    </row>
    <row r="30" spans="1:27" x14ac:dyDescent="0.2">
      <c r="A30" s="315" t="e">
        <f>CONCATENATE($A$24,$B30)*1</f>
        <v>#N/A</v>
      </c>
      <c r="B30" s="13">
        <v>0.25</v>
      </c>
      <c r="C30" s="15" t="e">
        <f>VLOOKUP(A30,沈下計算用バックデータ!$D$15:$G$470,4,FALSE)</f>
        <v>#N/A</v>
      </c>
      <c r="D30" s="15" t="e">
        <f>VLOOKUP(A30,沈下計算用バックデータ!$D$15:$F$470,2,FALSE)</f>
        <v>#N/A</v>
      </c>
      <c r="E30" s="15" t="e">
        <f>VLOOKUP(A30,沈下計算用バックデータ!$D$15:$F$470,3,FALSE)</f>
        <v>#N/A</v>
      </c>
      <c r="F30" s="14" t="e">
        <f>IF(C30="","",3*D30+0.05*E30)</f>
        <v>#N/A</v>
      </c>
      <c r="G30" s="15" t="e">
        <f t="shared" ref="G30:G49" si="0">IF($C30="","",IF(F$4/($B30-0.125)&gt;3,"∞",F$4/($B30-0.125)))</f>
        <v>#N/A</v>
      </c>
      <c r="H30" s="15" t="e">
        <f t="shared" ref="H30:H49" si="1">IF($C30="","",IF(F$5/($B30-0.125)&gt;3,"∞",F$5/($B30-0.125)))</f>
        <v>#N/A</v>
      </c>
      <c r="I30" s="14" t="e">
        <f t="shared" ref="I30:I49" si="2">IF($G30="","",IF($G30="∞","∞",ROUNDUP($G30,1)))</f>
        <v>#N/A</v>
      </c>
      <c r="J30" s="14" t="e">
        <f t="shared" ref="J30:J49" si="3">IF($H30="","",IF($H30="∞","∞",ROUNDUP($H30,1)))</f>
        <v>#N/A</v>
      </c>
      <c r="K30" s="14" t="e">
        <f>IF($I30="","",VLOOKUP($I30,Sheet2!$C$5:$D$35,2))</f>
        <v>#N/A</v>
      </c>
      <c r="L30" s="14" t="e">
        <f>IF($J30="","",VLOOKUP($J30,Sheet2!$C$5:$D$35,2))</f>
        <v>#N/A</v>
      </c>
      <c r="M30" s="33" t="e">
        <f>IF($C30="","",IF(L30="∞",VLOOKUP($K30,Sheet2!$F$5:$G$20,2),(1/(2*3.14)*(($G30*$H30/(SQRT($G30^2+$H30^2+1)))*(($G30^2+$H30^2+2)/(($G30^2+1)*($H30^2+1)))+(ASIN(($G30*$H30)/(SQRT(($G30^2+1)*($H30^2+1)))))))))</f>
        <v>#N/A</v>
      </c>
      <c r="N30" s="33" t="e">
        <f t="shared" ref="N30:N49" si="4">IF($C30="","",$F$7*$M30)</f>
        <v>#N/A</v>
      </c>
      <c r="O30" s="13" t="e">
        <f>IF($C30="","",45*$D30+0.75*$E30)</f>
        <v>#N/A</v>
      </c>
      <c r="P30" s="13" t="e">
        <f>IF(C30="","",$O30/2)</f>
        <v>#N/A</v>
      </c>
      <c r="Q30" s="15" t="e">
        <f>IF($C30="","",1/建物情報等!$G$12/$P30)</f>
        <v>#N/A</v>
      </c>
      <c r="R30" s="16" t="e">
        <f>IF(C30="","",IF($E30=0,$N30*$Q30*0.25*100,0))</f>
        <v>#N/A</v>
      </c>
      <c r="S30" s="4" t="e">
        <f>IF($C30="","",IF($R30="",0,$R30))</f>
        <v>#N/A</v>
      </c>
      <c r="T30" s="4"/>
      <c r="U30" s="12" t="e">
        <f t="shared" ref="U30:U69" si="5">IF($C30="c",1.2*$O30,"")</f>
        <v>#N/A</v>
      </c>
      <c r="V30" s="12" t="e">
        <f t="shared" ref="V30:V49" si="6">$N30*4</f>
        <v>#N/A</v>
      </c>
      <c r="W30" s="12">
        <f t="shared" ref="W30:W69" si="7">16*$B30</f>
        <v>4</v>
      </c>
      <c r="X30" s="12" t="e">
        <f t="shared" ref="X30:X69" si="8">$V30+$W30</f>
        <v>#N/A</v>
      </c>
      <c r="Y30" s="12" t="e">
        <f t="shared" ref="Y30:Y69" si="9">IF($U30="","",IF($X30&lt;=$U30,"○","×"))</f>
        <v>#N/A</v>
      </c>
      <c r="Z30" t="e">
        <f>IF(C30="s",F30,"")</f>
        <v>#N/A</v>
      </c>
    </row>
    <row r="31" spans="1:27" x14ac:dyDescent="0.2">
      <c r="A31" s="315" t="e">
        <f t="shared" ref="A31:A69" si="10">CONCATENATE($A$24,$B31)*1</f>
        <v>#N/A</v>
      </c>
      <c r="B31" s="13">
        <v>0.5</v>
      </c>
      <c r="C31" s="15" t="e">
        <f>VLOOKUP(A31,沈下計算用バックデータ!$D$15:$G$470,4,FALSE)</f>
        <v>#N/A</v>
      </c>
      <c r="D31" s="15" t="e">
        <f>VLOOKUP(A31,沈下計算用バックデータ!$D$15:$F$470,2,FALSE)</f>
        <v>#N/A</v>
      </c>
      <c r="E31" s="15" t="e">
        <f>VLOOKUP(A31,沈下計算用バックデータ!$D$15:$F$470,3,FALSE)</f>
        <v>#N/A</v>
      </c>
      <c r="F31" s="14" t="e">
        <f t="shared" ref="F31:F49" si="11">IF(C31="","",3*D31+0.05*E31)</f>
        <v>#N/A</v>
      </c>
      <c r="G31" s="15" t="e">
        <f t="shared" si="0"/>
        <v>#N/A</v>
      </c>
      <c r="H31" s="15" t="e">
        <f t="shared" si="1"/>
        <v>#N/A</v>
      </c>
      <c r="I31" s="14" t="e">
        <f t="shared" si="2"/>
        <v>#N/A</v>
      </c>
      <c r="J31" s="14" t="e">
        <f t="shared" si="3"/>
        <v>#N/A</v>
      </c>
      <c r="K31" s="14" t="e">
        <f>IF($I31="","",VLOOKUP($I31,Sheet2!$C$5:$D$35,2))</f>
        <v>#N/A</v>
      </c>
      <c r="L31" s="14" t="e">
        <f>IF($J31="","",VLOOKUP($J31,Sheet2!$C$5:$D$35,2))</f>
        <v>#N/A</v>
      </c>
      <c r="M31" s="33" t="e">
        <f>IF($C31="","",IF(L31="∞",VLOOKUP($K31,Sheet2!$F$5:$G$20,2),(1/(2*3.14)*(($G31*$H31/(SQRT($G31^2+$H31^2+1)))*(($G31^2+$H31^2+2)/(($G31^2+1)*($H31^2+1)))+(ASIN(($G31*$H31)/(SQRT(($G31^2+1)*($H31^2+1)))))))))</f>
        <v>#N/A</v>
      </c>
      <c r="N31" s="33" t="e">
        <f t="shared" si="4"/>
        <v>#N/A</v>
      </c>
      <c r="O31" s="13" t="e">
        <f t="shared" ref="O31:O49" si="12">IF($C31="","",45*$D31+0.75*$E31)</f>
        <v>#N/A</v>
      </c>
      <c r="P31" s="13" t="e">
        <f t="shared" ref="P31:P49" si="13">IF(C31="","",$O31/2)</f>
        <v>#N/A</v>
      </c>
      <c r="Q31" s="15" t="e">
        <f>IF($C31="","",1/建物情報等!$G$12/$P31)</f>
        <v>#N/A</v>
      </c>
      <c r="R31" s="16" t="e">
        <f t="shared" ref="R31:R37" si="14">IF(C31="","",IF($E31=0,$N31*$Q31*0.25*100,0))</f>
        <v>#N/A</v>
      </c>
      <c r="S31" s="4" t="e">
        <f t="shared" ref="S31:S49" si="15">IF($C31="","",$S30+$R31)</f>
        <v>#N/A</v>
      </c>
      <c r="T31" s="4"/>
      <c r="U31" s="12" t="e">
        <f t="shared" si="5"/>
        <v>#N/A</v>
      </c>
      <c r="V31" s="12" t="e">
        <f t="shared" si="6"/>
        <v>#N/A</v>
      </c>
      <c r="W31" s="12">
        <f t="shared" si="7"/>
        <v>8</v>
      </c>
      <c r="X31" s="12" t="e">
        <f t="shared" si="8"/>
        <v>#N/A</v>
      </c>
      <c r="Y31" s="12" t="e">
        <f t="shared" si="9"/>
        <v>#N/A</v>
      </c>
      <c r="Z31" t="e">
        <f t="shared" ref="Z31:Z49" si="16">IF(C31="s",F31,"")</f>
        <v>#N/A</v>
      </c>
    </row>
    <row r="32" spans="1:27" x14ac:dyDescent="0.2">
      <c r="A32" s="315" t="e">
        <f t="shared" si="10"/>
        <v>#N/A</v>
      </c>
      <c r="B32" s="13">
        <v>0.75</v>
      </c>
      <c r="C32" s="15" t="e">
        <f>VLOOKUP(A32,沈下計算用バックデータ!$D$15:$G$470,4,FALSE)</f>
        <v>#N/A</v>
      </c>
      <c r="D32" s="15" t="e">
        <f>VLOOKUP(A32,沈下計算用バックデータ!$D$15:$F$470,2,FALSE)</f>
        <v>#N/A</v>
      </c>
      <c r="E32" s="15" t="e">
        <f>VLOOKUP(A32,沈下計算用バックデータ!$D$15:$F$470,3,FALSE)</f>
        <v>#N/A</v>
      </c>
      <c r="F32" s="14" t="e">
        <f t="shared" si="11"/>
        <v>#N/A</v>
      </c>
      <c r="G32" s="15" t="e">
        <f t="shared" si="0"/>
        <v>#N/A</v>
      </c>
      <c r="H32" s="15" t="e">
        <f t="shared" si="1"/>
        <v>#N/A</v>
      </c>
      <c r="I32" s="14" t="e">
        <f t="shared" si="2"/>
        <v>#N/A</v>
      </c>
      <c r="J32" s="14" t="e">
        <f t="shared" si="3"/>
        <v>#N/A</v>
      </c>
      <c r="K32" s="14" t="e">
        <f>IF($I32="","",VLOOKUP($I32,Sheet2!$C$5:$D$35,2))</f>
        <v>#N/A</v>
      </c>
      <c r="L32" s="14" t="e">
        <f>IF($J32="","",VLOOKUP($J32,Sheet2!$C$5:$D$35,2))</f>
        <v>#N/A</v>
      </c>
      <c r="M32" s="33" t="e">
        <f>IF($C32="","",IF(L32="∞",VLOOKUP($K32,Sheet2!$F$5:$G$20,2),(1/(2*3.14)*(($G32*$H32/(SQRT($G32^2+$H32^2+1)))*(($G32^2+$H32^2+2)/(($G32^2+1)*($H32^2+1)))+(ASIN(($G32*$H32)/(SQRT(($G32^2+1)*($H32^2+1)))))))))</f>
        <v>#N/A</v>
      </c>
      <c r="N32" s="33" t="e">
        <f t="shared" si="4"/>
        <v>#N/A</v>
      </c>
      <c r="O32" s="13" t="e">
        <f t="shared" si="12"/>
        <v>#N/A</v>
      </c>
      <c r="P32" s="13" t="e">
        <f t="shared" si="13"/>
        <v>#N/A</v>
      </c>
      <c r="Q32" s="15" t="e">
        <f>IF($C32="","",1/建物情報等!$G$12/$P32)</f>
        <v>#N/A</v>
      </c>
      <c r="R32" s="16" t="e">
        <f t="shared" si="14"/>
        <v>#N/A</v>
      </c>
      <c r="S32" s="4" t="e">
        <f t="shared" si="15"/>
        <v>#N/A</v>
      </c>
      <c r="T32" s="4"/>
      <c r="U32" s="12" t="e">
        <f t="shared" si="5"/>
        <v>#N/A</v>
      </c>
      <c r="V32" s="12" t="e">
        <f t="shared" si="6"/>
        <v>#N/A</v>
      </c>
      <c r="W32" s="12">
        <f t="shared" si="7"/>
        <v>12</v>
      </c>
      <c r="X32" s="12" t="e">
        <f t="shared" si="8"/>
        <v>#N/A</v>
      </c>
      <c r="Y32" s="12" t="e">
        <f t="shared" si="9"/>
        <v>#N/A</v>
      </c>
      <c r="Z32" t="e">
        <f t="shared" si="16"/>
        <v>#N/A</v>
      </c>
    </row>
    <row r="33" spans="1:26" x14ac:dyDescent="0.2">
      <c r="A33" s="315" t="e">
        <f t="shared" si="10"/>
        <v>#N/A</v>
      </c>
      <c r="B33" s="13">
        <v>1</v>
      </c>
      <c r="C33" s="15" t="e">
        <f>VLOOKUP(A33,沈下計算用バックデータ!$D$15:$G$470,4,FALSE)</f>
        <v>#N/A</v>
      </c>
      <c r="D33" s="15" t="e">
        <f>VLOOKUP(A33,沈下計算用バックデータ!$D$15:$F$470,2,FALSE)</f>
        <v>#N/A</v>
      </c>
      <c r="E33" s="15" t="e">
        <f>VLOOKUP(A33,沈下計算用バックデータ!$D$15:$F$470,3,FALSE)</f>
        <v>#N/A</v>
      </c>
      <c r="F33" s="14" t="e">
        <f t="shared" si="11"/>
        <v>#N/A</v>
      </c>
      <c r="G33" s="15" t="e">
        <f t="shared" si="0"/>
        <v>#N/A</v>
      </c>
      <c r="H33" s="15" t="e">
        <f t="shared" si="1"/>
        <v>#N/A</v>
      </c>
      <c r="I33" s="14" t="e">
        <f t="shared" si="2"/>
        <v>#N/A</v>
      </c>
      <c r="J33" s="14" t="e">
        <f t="shared" si="3"/>
        <v>#N/A</v>
      </c>
      <c r="K33" s="14" t="e">
        <f>IF($I33="","",VLOOKUP($I33,Sheet2!$C$5:$D$35,2))</f>
        <v>#N/A</v>
      </c>
      <c r="L33" s="14" t="e">
        <f>IF($J33="","",VLOOKUP($J33,Sheet2!$C$5:$D$35,2))</f>
        <v>#N/A</v>
      </c>
      <c r="M33" s="33" t="e">
        <f>IF($C33="","",IF(L33="∞",VLOOKUP($K33,Sheet2!$F$5:$G$20,2),(1/(2*3.14)*(($G33*$H33/(SQRT($G33^2+$H33^2+1)))*(($G33^2+$H33^2+2)/(($G33^2+1)*($H33^2+1)))+(ASIN(($G33*$H33)/(SQRT(($G33^2+1)*($H33^2+1)))))))))</f>
        <v>#N/A</v>
      </c>
      <c r="N33" s="33" t="e">
        <f t="shared" si="4"/>
        <v>#N/A</v>
      </c>
      <c r="O33" s="13" t="e">
        <f t="shared" si="12"/>
        <v>#N/A</v>
      </c>
      <c r="P33" s="13" t="e">
        <f t="shared" si="13"/>
        <v>#N/A</v>
      </c>
      <c r="Q33" s="15" t="e">
        <f>IF($C33="","",1/建物情報等!$G$12/$P33)</f>
        <v>#N/A</v>
      </c>
      <c r="R33" s="16" t="e">
        <f t="shared" si="14"/>
        <v>#N/A</v>
      </c>
      <c r="S33" s="4" t="e">
        <f t="shared" si="15"/>
        <v>#N/A</v>
      </c>
      <c r="T33" s="4"/>
      <c r="U33" s="12" t="e">
        <f t="shared" si="5"/>
        <v>#N/A</v>
      </c>
      <c r="V33" s="12" t="e">
        <f t="shared" si="6"/>
        <v>#N/A</v>
      </c>
      <c r="W33" s="12">
        <f t="shared" si="7"/>
        <v>16</v>
      </c>
      <c r="X33" s="12" t="e">
        <f t="shared" si="8"/>
        <v>#N/A</v>
      </c>
      <c r="Y33" s="12" t="e">
        <f t="shared" si="9"/>
        <v>#N/A</v>
      </c>
      <c r="Z33" t="e">
        <f t="shared" si="16"/>
        <v>#N/A</v>
      </c>
    </row>
    <row r="34" spans="1:26" x14ac:dyDescent="0.2">
      <c r="A34" s="315" t="e">
        <f t="shared" si="10"/>
        <v>#N/A</v>
      </c>
      <c r="B34" s="13">
        <v>1.25</v>
      </c>
      <c r="C34" s="15" t="e">
        <f>VLOOKUP(A34,沈下計算用バックデータ!$D$15:$G$470,4,FALSE)</f>
        <v>#N/A</v>
      </c>
      <c r="D34" s="15" t="e">
        <f>VLOOKUP(A34,沈下計算用バックデータ!$D$15:$F$470,2,FALSE)</f>
        <v>#N/A</v>
      </c>
      <c r="E34" s="15" t="e">
        <f>VLOOKUP(A34,沈下計算用バックデータ!$D$15:$F$470,3,FALSE)</f>
        <v>#N/A</v>
      </c>
      <c r="F34" s="14" t="e">
        <f t="shared" si="11"/>
        <v>#N/A</v>
      </c>
      <c r="G34" s="15" t="e">
        <f t="shared" si="0"/>
        <v>#N/A</v>
      </c>
      <c r="H34" s="15" t="e">
        <f t="shared" si="1"/>
        <v>#N/A</v>
      </c>
      <c r="I34" s="14" t="e">
        <f t="shared" si="2"/>
        <v>#N/A</v>
      </c>
      <c r="J34" s="14" t="e">
        <f t="shared" si="3"/>
        <v>#N/A</v>
      </c>
      <c r="K34" s="14" t="e">
        <f>IF($I34="","",VLOOKUP($I34,Sheet2!$C$5:$D$35,2))</f>
        <v>#N/A</v>
      </c>
      <c r="L34" s="14" t="e">
        <f>IF($J34="","",VLOOKUP($J34,Sheet2!$C$5:$D$35,2))</f>
        <v>#N/A</v>
      </c>
      <c r="M34" s="33" t="e">
        <f>IF($C34="","",IF(L34="∞",VLOOKUP($K34,Sheet2!$F$5:$G$20,2),(1/(2*3.14)*(($G34*$H34/(SQRT($G34^2+$H34^2+1)))*(($G34^2+$H34^2+2)/(($G34^2+1)*($H34^2+1)))+(ASIN(($G34*$H34)/(SQRT(($G34^2+1)*($H34^2+1)))))))))</f>
        <v>#N/A</v>
      </c>
      <c r="N34" s="33" t="e">
        <f t="shared" si="4"/>
        <v>#N/A</v>
      </c>
      <c r="O34" s="13" t="e">
        <f t="shared" si="12"/>
        <v>#N/A</v>
      </c>
      <c r="P34" s="13" t="e">
        <f t="shared" si="13"/>
        <v>#N/A</v>
      </c>
      <c r="Q34" s="15" t="e">
        <f>IF($C34="","",1/建物情報等!$G$12/$P34)</f>
        <v>#N/A</v>
      </c>
      <c r="R34" s="16" t="e">
        <f t="shared" si="14"/>
        <v>#N/A</v>
      </c>
      <c r="S34" s="4" t="e">
        <f t="shared" si="15"/>
        <v>#N/A</v>
      </c>
      <c r="T34" s="4"/>
      <c r="U34" s="12" t="e">
        <f t="shared" si="5"/>
        <v>#N/A</v>
      </c>
      <c r="V34" s="12" t="e">
        <f t="shared" si="6"/>
        <v>#N/A</v>
      </c>
      <c r="W34" s="12">
        <f t="shared" si="7"/>
        <v>20</v>
      </c>
      <c r="X34" s="12" t="e">
        <f t="shared" si="8"/>
        <v>#N/A</v>
      </c>
      <c r="Y34" s="12" t="e">
        <f t="shared" si="9"/>
        <v>#N/A</v>
      </c>
      <c r="Z34" t="e">
        <f t="shared" si="16"/>
        <v>#N/A</v>
      </c>
    </row>
    <row r="35" spans="1:26" x14ac:dyDescent="0.2">
      <c r="A35" s="315" t="e">
        <f t="shared" si="10"/>
        <v>#N/A</v>
      </c>
      <c r="B35" s="13">
        <v>1.5</v>
      </c>
      <c r="C35" s="15" t="e">
        <f>VLOOKUP(A35,沈下計算用バックデータ!$D$15:$G$470,4,FALSE)</f>
        <v>#N/A</v>
      </c>
      <c r="D35" s="15" t="e">
        <f>VLOOKUP(A35,沈下計算用バックデータ!$D$15:$F$470,2,FALSE)</f>
        <v>#N/A</v>
      </c>
      <c r="E35" s="15" t="e">
        <f>VLOOKUP(A35,沈下計算用バックデータ!$D$15:$F$470,3,FALSE)</f>
        <v>#N/A</v>
      </c>
      <c r="F35" s="14" t="e">
        <f t="shared" si="11"/>
        <v>#N/A</v>
      </c>
      <c r="G35" s="15" t="e">
        <f t="shared" si="0"/>
        <v>#N/A</v>
      </c>
      <c r="H35" s="15" t="e">
        <f t="shared" si="1"/>
        <v>#N/A</v>
      </c>
      <c r="I35" s="14" t="e">
        <f t="shared" si="2"/>
        <v>#N/A</v>
      </c>
      <c r="J35" s="14" t="e">
        <f t="shared" si="3"/>
        <v>#N/A</v>
      </c>
      <c r="K35" s="14" t="e">
        <f>IF($I35="","",VLOOKUP($I35,Sheet2!$C$5:$D$35,2))</f>
        <v>#N/A</v>
      </c>
      <c r="L35" s="14" t="e">
        <f>IF($J35="","",VLOOKUP($J35,Sheet2!$C$5:$D$35,2))</f>
        <v>#N/A</v>
      </c>
      <c r="M35" s="33" t="e">
        <f>IF($C35="","",IF(L35="∞",VLOOKUP($K35,Sheet2!$F$5:$G$20,2),(1/(2*3.14)*(($G35*$H35/(SQRT($G35^2+$H35^2+1)))*(($G35^2+$H35^2+2)/(($G35^2+1)*($H35^2+1)))+(ASIN(($G35*$H35)/(SQRT(($G35^2+1)*($H35^2+1)))))))))</f>
        <v>#N/A</v>
      </c>
      <c r="N35" s="33" t="e">
        <f t="shared" si="4"/>
        <v>#N/A</v>
      </c>
      <c r="O35" s="13" t="e">
        <f t="shared" si="12"/>
        <v>#N/A</v>
      </c>
      <c r="P35" s="13" t="e">
        <f t="shared" si="13"/>
        <v>#N/A</v>
      </c>
      <c r="Q35" s="15" t="e">
        <f>IF($C35="","",1/建物情報等!$G$12/$P35)</f>
        <v>#N/A</v>
      </c>
      <c r="R35" s="16" t="e">
        <f t="shared" si="14"/>
        <v>#N/A</v>
      </c>
      <c r="S35" s="4" t="e">
        <f t="shared" si="15"/>
        <v>#N/A</v>
      </c>
      <c r="T35" s="4"/>
      <c r="U35" s="12" t="e">
        <f t="shared" si="5"/>
        <v>#N/A</v>
      </c>
      <c r="V35" s="12" t="e">
        <f t="shared" si="6"/>
        <v>#N/A</v>
      </c>
      <c r="W35" s="12">
        <f t="shared" si="7"/>
        <v>24</v>
      </c>
      <c r="X35" s="12" t="e">
        <f t="shared" si="8"/>
        <v>#N/A</v>
      </c>
      <c r="Y35" s="12" t="e">
        <f t="shared" si="9"/>
        <v>#N/A</v>
      </c>
      <c r="Z35" t="e">
        <f t="shared" si="16"/>
        <v>#N/A</v>
      </c>
    </row>
    <row r="36" spans="1:26" x14ac:dyDescent="0.2">
      <c r="A36" s="315" t="e">
        <f t="shared" si="10"/>
        <v>#N/A</v>
      </c>
      <c r="B36" s="13">
        <v>1.75</v>
      </c>
      <c r="C36" s="15" t="e">
        <f>VLOOKUP(A36,沈下計算用バックデータ!$D$15:$G$470,4,FALSE)</f>
        <v>#N/A</v>
      </c>
      <c r="D36" s="15" t="e">
        <f>VLOOKUP(A36,沈下計算用バックデータ!$D$15:$F$470,2,FALSE)</f>
        <v>#N/A</v>
      </c>
      <c r="E36" s="15" t="e">
        <f>VLOOKUP(A36,沈下計算用バックデータ!$D$15:$F$470,3,FALSE)</f>
        <v>#N/A</v>
      </c>
      <c r="F36" s="14" t="e">
        <f t="shared" si="11"/>
        <v>#N/A</v>
      </c>
      <c r="G36" s="15" t="e">
        <f t="shared" si="0"/>
        <v>#N/A</v>
      </c>
      <c r="H36" s="15" t="e">
        <f t="shared" si="1"/>
        <v>#N/A</v>
      </c>
      <c r="I36" s="14" t="e">
        <f t="shared" si="2"/>
        <v>#N/A</v>
      </c>
      <c r="J36" s="14" t="e">
        <f t="shared" si="3"/>
        <v>#N/A</v>
      </c>
      <c r="K36" s="14" t="e">
        <f>IF($I36="","",VLOOKUP($I36,Sheet2!$C$5:$D$35,2))</f>
        <v>#N/A</v>
      </c>
      <c r="L36" s="14" t="e">
        <f>IF($J36="","",VLOOKUP($J36,Sheet2!$C$5:$D$35,2))</f>
        <v>#N/A</v>
      </c>
      <c r="M36" s="33" t="e">
        <f>IF($C36="","",IF(L36="∞",VLOOKUP($K36,Sheet2!$F$5:$G$20,2),(1/(2*3.14)*(($G36*$H36/(SQRT($G36^2+$H36^2+1)))*(($G36^2+$H36^2+2)/(($G36^2+1)*($H36^2+1)))+(ASIN(($G36*$H36)/(SQRT(($G36^2+1)*($H36^2+1)))))))))</f>
        <v>#N/A</v>
      </c>
      <c r="N36" s="33" t="e">
        <f t="shared" si="4"/>
        <v>#N/A</v>
      </c>
      <c r="O36" s="13" t="e">
        <f t="shared" si="12"/>
        <v>#N/A</v>
      </c>
      <c r="P36" s="13" t="e">
        <f t="shared" si="13"/>
        <v>#N/A</v>
      </c>
      <c r="Q36" s="15" t="e">
        <f>IF($C36="","",1/建物情報等!$G$12/$P36)</f>
        <v>#N/A</v>
      </c>
      <c r="R36" s="16" t="e">
        <f t="shared" si="14"/>
        <v>#N/A</v>
      </c>
      <c r="S36" s="4" t="e">
        <f t="shared" si="15"/>
        <v>#N/A</v>
      </c>
      <c r="T36" s="4"/>
      <c r="U36" s="12" t="e">
        <f t="shared" si="5"/>
        <v>#N/A</v>
      </c>
      <c r="V36" s="12" t="e">
        <f t="shared" si="6"/>
        <v>#N/A</v>
      </c>
      <c r="W36" s="12">
        <f t="shared" si="7"/>
        <v>28</v>
      </c>
      <c r="X36" s="12" t="e">
        <f t="shared" si="8"/>
        <v>#N/A</v>
      </c>
      <c r="Y36" s="12" t="e">
        <f t="shared" si="9"/>
        <v>#N/A</v>
      </c>
      <c r="Z36" t="e">
        <f t="shared" si="16"/>
        <v>#N/A</v>
      </c>
    </row>
    <row r="37" spans="1:26" x14ac:dyDescent="0.2">
      <c r="A37" s="315" t="e">
        <f t="shared" si="10"/>
        <v>#N/A</v>
      </c>
      <c r="B37" s="13">
        <v>2</v>
      </c>
      <c r="C37" s="15" t="e">
        <f>VLOOKUP(A37,沈下計算用バックデータ!$D$15:$G$470,4,FALSE)</f>
        <v>#N/A</v>
      </c>
      <c r="D37" s="15" t="e">
        <f>VLOOKUP(A37,沈下計算用バックデータ!$D$15:$F$470,2,FALSE)</f>
        <v>#N/A</v>
      </c>
      <c r="E37" s="15" t="e">
        <f>VLOOKUP(A37,沈下計算用バックデータ!$D$15:$F$470,3,FALSE)</f>
        <v>#N/A</v>
      </c>
      <c r="F37" s="14" t="e">
        <f t="shared" si="11"/>
        <v>#N/A</v>
      </c>
      <c r="G37" s="15" t="e">
        <f t="shared" si="0"/>
        <v>#N/A</v>
      </c>
      <c r="H37" s="15" t="e">
        <f t="shared" si="1"/>
        <v>#N/A</v>
      </c>
      <c r="I37" s="14" t="e">
        <f t="shared" si="2"/>
        <v>#N/A</v>
      </c>
      <c r="J37" s="14" t="e">
        <f t="shared" si="3"/>
        <v>#N/A</v>
      </c>
      <c r="K37" s="14" t="e">
        <f>IF($I37="","",VLOOKUP($I37,Sheet2!$C$5:$D$35,2))</f>
        <v>#N/A</v>
      </c>
      <c r="L37" s="14" t="e">
        <f>IF($J37="","",VLOOKUP($J37,Sheet2!$C$5:$D$35,2))</f>
        <v>#N/A</v>
      </c>
      <c r="M37" s="33" t="e">
        <f>IF($C37="","",IF(L37="∞",VLOOKUP($K37,Sheet2!$F$5:$G$20,2),(1/(2*3.14)*(($G37*$H37/(SQRT($G37^2+$H37^2+1)))*(($G37^2+$H37^2+2)/(($G37^2+1)*($H37^2+1)))+(ASIN(($G37*$H37)/(SQRT(($G37^2+1)*($H37^2+1)))))))))</f>
        <v>#N/A</v>
      </c>
      <c r="N37" s="33" t="e">
        <f t="shared" si="4"/>
        <v>#N/A</v>
      </c>
      <c r="O37" s="13" t="e">
        <f t="shared" si="12"/>
        <v>#N/A</v>
      </c>
      <c r="P37" s="13" t="e">
        <f t="shared" si="13"/>
        <v>#N/A</v>
      </c>
      <c r="Q37" s="15" t="e">
        <f>IF($C37="","",1/建物情報等!$G$12/$P37)</f>
        <v>#N/A</v>
      </c>
      <c r="R37" s="16" t="e">
        <f t="shared" si="14"/>
        <v>#N/A</v>
      </c>
      <c r="S37" s="4" t="e">
        <f t="shared" si="15"/>
        <v>#N/A</v>
      </c>
      <c r="T37" s="4"/>
      <c r="U37" s="12" t="e">
        <f t="shared" si="5"/>
        <v>#N/A</v>
      </c>
      <c r="V37" s="12" t="e">
        <f t="shared" si="6"/>
        <v>#N/A</v>
      </c>
      <c r="W37" s="12">
        <f t="shared" si="7"/>
        <v>32</v>
      </c>
      <c r="X37" s="12" t="e">
        <f t="shared" si="8"/>
        <v>#N/A</v>
      </c>
      <c r="Y37" s="12" t="e">
        <f t="shared" si="9"/>
        <v>#N/A</v>
      </c>
      <c r="Z37" t="e">
        <f t="shared" si="16"/>
        <v>#N/A</v>
      </c>
    </row>
    <row r="38" spans="1:26" x14ac:dyDescent="0.2">
      <c r="A38" s="315" t="e">
        <f t="shared" si="10"/>
        <v>#N/A</v>
      </c>
      <c r="B38" s="13">
        <v>2.25</v>
      </c>
      <c r="C38" s="15" t="e">
        <f>VLOOKUP(A38,沈下計算用バックデータ!$D$15:$G$470,4,FALSE)</f>
        <v>#N/A</v>
      </c>
      <c r="D38" s="15" t="e">
        <f>VLOOKUP(A38,沈下計算用バックデータ!$D$15:$F$470,2,FALSE)</f>
        <v>#N/A</v>
      </c>
      <c r="E38" s="15" t="e">
        <f>VLOOKUP(A38,沈下計算用バックデータ!$D$15:$F$470,3,FALSE)</f>
        <v>#N/A</v>
      </c>
      <c r="F38" s="14" t="e">
        <f t="shared" si="11"/>
        <v>#N/A</v>
      </c>
      <c r="G38" s="15" t="e">
        <f t="shared" si="0"/>
        <v>#N/A</v>
      </c>
      <c r="H38" s="15" t="e">
        <f t="shared" si="1"/>
        <v>#N/A</v>
      </c>
      <c r="I38" s="14" t="e">
        <f t="shared" si="2"/>
        <v>#N/A</v>
      </c>
      <c r="J38" s="14" t="e">
        <f t="shared" si="3"/>
        <v>#N/A</v>
      </c>
      <c r="K38" s="14" t="e">
        <f>IF($I38="","",VLOOKUP($I38,Sheet2!$C$5:$D$35,2))</f>
        <v>#N/A</v>
      </c>
      <c r="L38" s="14" t="e">
        <f>IF($J38="","",VLOOKUP($J38,Sheet2!$C$5:$D$35,2))</f>
        <v>#N/A</v>
      </c>
      <c r="M38" s="33" t="e">
        <f>IF($C38="","",IF(L38="∞",VLOOKUP($K38,Sheet2!$F$5:$G$20,2),(1/(2*3.14)*(($G38*$H38/(SQRT($G38^2+$H38^2+1)))*(($G38^2+$H38^2+2)/(($G38^2+1)*($H38^2+1)))+(ASIN(($G38*$H38)/(SQRT(($G38^2+1)*($H38^2+1)))))))))</f>
        <v>#N/A</v>
      </c>
      <c r="N38" s="33" t="e">
        <f t="shared" si="4"/>
        <v>#N/A</v>
      </c>
      <c r="O38" s="13" t="e">
        <f t="shared" si="12"/>
        <v>#N/A</v>
      </c>
      <c r="P38" s="13" t="e">
        <f t="shared" si="13"/>
        <v>#N/A</v>
      </c>
      <c r="Q38" s="15" t="e">
        <f>IF($C38="","",1/建物情報等!$G$12/$P38)</f>
        <v>#N/A</v>
      </c>
      <c r="R38" s="16" t="e">
        <f>IF(C38="","",IF(OR(AND(建物情報等!$K$16="はい",$D38&lt;=0.5),AND(建物情報等!$K$16="いいえ",$E38=0)),$N38*$Q38*0.25*100,0))</f>
        <v>#N/A</v>
      </c>
      <c r="S38" s="4" t="e">
        <f t="shared" si="15"/>
        <v>#N/A</v>
      </c>
      <c r="T38" s="4"/>
      <c r="U38" s="12" t="e">
        <f t="shared" si="5"/>
        <v>#N/A</v>
      </c>
      <c r="V38" s="12" t="e">
        <f t="shared" si="6"/>
        <v>#N/A</v>
      </c>
      <c r="W38" s="12">
        <f t="shared" si="7"/>
        <v>36</v>
      </c>
      <c r="X38" s="12" t="e">
        <f t="shared" si="8"/>
        <v>#N/A</v>
      </c>
      <c r="Y38" s="12" t="e">
        <f t="shared" si="9"/>
        <v>#N/A</v>
      </c>
      <c r="Z38" t="e">
        <f t="shared" si="16"/>
        <v>#N/A</v>
      </c>
    </row>
    <row r="39" spans="1:26" x14ac:dyDescent="0.2">
      <c r="A39" s="315" t="e">
        <f t="shared" si="10"/>
        <v>#N/A</v>
      </c>
      <c r="B39" s="13">
        <v>2.5</v>
      </c>
      <c r="C39" s="15" t="e">
        <f>VLOOKUP(A39,沈下計算用バックデータ!$D$15:$G$470,4,FALSE)</f>
        <v>#N/A</v>
      </c>
      <c r="D39" s="15" t="e">
        <f>VLOOKUP(A39,沈下計算用バックデータ!$D$15:$F$470,2,FALSE)</f>
        <v>#N/A</v>
      </c>
      <c r="E39" s="15" t="e">
        <f>VLOOKUP(A39,沈下計算用バックデータ!$D$15:$F$470,3,FALSE)</f>
        <v>#N/A</v>
      </c>
      <c r="F39" s="14" t="e">
        <f t="shared" si="11"/>
        <v>#N/A</v>
      </c>
      <c r="G39" s="15" t="e">
        <f t="shared" si="0"/>
        <v>#N/A</v>
      </c>
      <c r="H39" s="15" t="e">
        <f t="shared" si="1"/>
        <v>#N/A</v>
      </c>
      <c r="I39" s="14" t="e">
        <f t="shared" si="2"/>
        <v>#N/A</v>
      </c>
      <c r="J39" s="14" t="e">
        <f t="shared" si="3"/>
        <v>#N/A</v>
      </c>
      <c r="K39" s="14" t="e">
        <f>IF($I39="","",VLOOKUP($I39,Sheet2!$C$5:$D$35,2))</f>
        <v>#N/A</v>
      </c>
      <c r="L39" s="14" t="e">
        <f>IF($J39="","",VLOOKUP($J39,Sheet2!$C$5:$D$35,2))</f>
        <v>#N/A</v>
      </c>
      <c r="M39" s="33" t="e">
        <f>IF($C39="","",IF(L39="∞",VLOOKUP($K39,Sheet2!$F$5:$G$20,2),(1/(2*3.14)*(($G39*$H39/(SQRT($G39^2+$H39^2+1)))*(($G39^2+$H39^2+2)/(($G39^2+1)*($H39^2+1)))+(ASIN(($G39*$H39)/(SQRT(($G39^2+1)*($H39^2+1)))))))))</f>
        <v>#N/A</v>
      </c>
      <c r="N39" s="33" t="e">
        <f t="shared" si="4"/>
        <v>#N/A</v>
      </c>
      <c r="O39" s="13" t="e">
        <f t="shared" si="12"/>
        <v>#N/A</v>
      </c>
      <c r="P39" s="13" t="e">
        <f t="shared" si="13"/>
        <v>#N/A</v>
      </c>
      <c r="Q39" s="15" t="e">
        <f>IF($C39="","",1/建物情報等!$G$12/$P39)</f>
        <v>#N/A</v>
      </c>
      <c r="R39" s="16" t="e">
        <f>IF(C39="","",IF(OR(AND(建物情報等!$K$16="はい",$D39&lt;=0.5),AND(建物情報等!$K$16="いいえ",$E39=0)),$N39*$Q39*0.25*100,0))</f>
        <v>#N/A</v>
      </c>
      <c r="S39" s="4" t="e">
        <f t="shared" si="15"/>
        <v>#N/A</v>
      </c>
      <c r="T39" s="4"/>
      <c r="U39" s="12" t="e">
        <f t="shared" si="5"/>
        <v>#N/A</v>
      </c>
      <c r="V39" s="12" t="e">
        <f t="shared" si="6"/>
        <v>#N/A</v>
      </c>
      <c r="W39" s="12">
        <f t="shared" si="7"/>
        <v>40</v>
      </c>
      <c r="X39" s="12" t="e">
        <f t="shared" si="8"/>
        <v>#N/A</v>
      </c>
      <c r="Y39" s="12" t="e">
        <f t="shared" si="9"/>
        <v>#N/A</v>
      </c>
      <c r="Z39" t="e">
        <f t="shared" si="16"/>
        <v>#N/A</v>
      </c>
    </row>
    <row r="40" spans="1:26" x14ac:dyDescent="0.2">
      <c r="A40" s="315" t="e">
        <f t="shared" si="10"/>
        <v>#N/A</v>
      </c>
      <c r="B40" s="13">
        <v>2.75</v>
      </c>
      <c r="C40" s="15" t="e">
        <f>VLOOKUP(A40,沈下計算用バックデータ!$D$15:$G$470,4,FALSE)</f>
        <v>#N/A</v>
      </c>
      <c r="D40" s="15" t="e">
        <f>VLOOKUP(A40,沈下計算用バックデータ!$D$15:$F$470,2,FALSE)</f>
        <v>#N/A</v>
      </c>
      <c r="E40" s="15" t="e">
        <f>VLOOKUP(A40,沈下計算用バックデータ!$D$15:$F$470,3,FALSE)</f>
        <v>#N/A</v>
      </c>
      <c r="F40" s="14" t="e">
        <f t="shared" si="11"/>
        <v>#N/A</v>
      </c>
      <c r="G40" s="15" t="e">
        <f t="shared" si="0"/>
        <v>#N/A</v>
      </c>
      <c r="H40" s="15" t="e">
        <f t="shared" si="1"/>
        <v>#N/A</v>
      </c>
      <c r="I40" s="14" t="e">
        <f t="shared" si="2"/>
        <v>#N/A</v>
      </c>
      <c r="J40" s="14" t="e">
        <f t="shared" si="3"/>
        <v>#N/A</v>
      </c>
      <c r="K40" s="14" t="e">
        <f>IF($I40="","",VLOOKUP($I40,Sheet2!$C$5:$D$35,2))</f>
        <v>#N/A</v>
      </c>
      <c r="L40" s="14" t="e">
        <f>IF($J40="","",VLOOKUP($J40,Sheet2!$C$5:$D$35,2))</f>
        <v>#N/A</v>
      </c>
      <c r="M40" s="33" t="e">
        <f>IF($C40="","",IF(L40="∞",VLOOKUP($K40,Sheet2!$F$5:$G$20,2),(1/(2*3.14)*(($G40*$H40/(SQRT($G40^2+$H40^2+1)))*(($G40^2+$H40^2+2)/(($G40^2+1)*($H40^2+1)))+(ASIN(($G40*$H40)/(SQRT(($G40^2+1)*($H40^2+1)))))))))</f>
        <v>#N/A</v>
      </c>
      <c r="N40" s="33" t="e">
        <f t="shared" si="4"/>
        <v>#N/A</v>
      </c>
      <c r="O40" s="13" t="e">
        <f t="shared" si="12"/>
        <v>#N/A</v>
      </c>
      <c r="P40" s="13" t="e">
        <f t="shared" si="13"/>
        <v>#N/A</v>
      </c>
      <c r="Q40" s="15" t="e">
        <f>IF($C40="","",1/建物情報等!$G$12/$P40)</f>
        <v>#N/A</v>
      </c>
      <c r="R40" s="16" t="e">
        <f>IF(C40="","",IF(OR(AND(建物情報等!$K$16="はい",$D40&lt;=0.5),AND(建物情報等!$K$16="いいえ",$E40=0)),$N40*$Q40*0.25*100,0))</f>
        <v>#N/A</v>
      </c>
      <c r="S40" s="4" t="e">
        <f t="shared" si="15"/>
        <v>#N/A</v>
      </c>
      <c r="T40" s="4"/>
      <c r="U40" t="e">
        <f t="shared" si="5"/>
        <v>#N/A</v>
      </c>
      <c r="V40" t="e">
        <f t="shared" si="6"/>
        <v>#N/A</v>
      </c>
      <c r="W40">
        <f t="shared" si="7"/>
        <v>44</v>
      </c>
      <c r="X40" t="e">
        <f t="shared" si="8"/>
        <v>#N/A</v>
      </c>
      <c r="Y40" t="e">
        <f t="shared" si="9"/>
        <v>#N/A</v>
      </c>
      <c r="Z40" t="e">
        <f t="shared" si="16"/>
        <v>#N/A</v>
      </c>
    </row>
    <row r="41" spans="1:26" x14ac:dyDescent="0.2">
      <c r="A41" s="315" t="e">
        <f t="shared" si="10"/>
        <v>#N/A</v>
      </c>
      <c r="B41" s="13">
        <v>3</v>
      </c>
      <c r="C41" s="15" t="e">
        <f>VLOOKUP(A41,沈下計算用バックデータ!$D$15:$G$470,4,FALSE)</f>
        <v>#N/A</v>
      </c>
      <c r="D41" s="15" t="e">
        <f>VLOOKUP(A41,沈下計算用バックデータ!$D$15:$F$470,2,FALSE)</f>
        <v>#N/A</v>
      </c>
      <c r="E41" s="15" t="e">
        <f>VLOOKUP(A41,沈下計算用バックデータ!$D$15:$F$470,3,FALSE)</f>
        <v>#N/A</v>
      </c>
      <c r="F41" s="14" t="e">
        <f t="shared" si="11"/>
        <v>#N/A</v>
      </c>
      <c r="G41" s="15" t="e">
        <f t="shared" si="0"/>
        <v>#N/A</v>
      </c>
      <c r="H41" s="15" t="e">
        <f t="shared" si="1"/>
        <v>#N/A</v>
      </c>
      <c r="I41" s="14" t="e">
        <f t="shared" si="2"/>
        <v>#N/A</v>
      </c>
      <c r="J41" s="14" t="e">
        <f t="shared" si="3"/>
        <v>#N/A</v>
      </c>
      <c r="K41" s="14" t="e">
        <f>IF($I41="","",VLOOKUP($I41,Sheet2!$C$5:$D$35,2))</f>
        <v>#N/A</v>
      </c>
      <c r="L41" s="14" t="e">
        <f>IF($J41="","",VLOOKUP($J41,Sheet2!$C$5:$D$35,2))</f>
        <v>#N/A</v>
      </c>
      <c r="M41" s="33" t="e">
        <f>IF($C41="","",IF(L41="∞",VLOOKUP($K41,Sheet2!$F$5:$G$20,2),(1/(2*3.14)*(($G41*$H41/(SQRT($G41^2+$H41^2+1)))*(($G41^2+$H41^2+2)/(($G41^2+1)*($H41^2+1)))+(ASIN(($G41*$H41)/(SQRT(($G41^2+1)*($H41^2+1)))))))))</f>
        <v>#N/A</v>
      </c>
      <c r="N41" s="33" t="e">
        <f t="shared" si="4"/>
        <v>#N/A</v>
      </c>
      <c r="O41" s="13" t="e">
        <f t="shared" si="12"/>
        <v>#N/A</v>
      </c>
      <c r="P41" s="13" t="e">
        <f t="shared" si="13"/>
        <v>#N/A</v>
      </c>
      <c r="Q41" s="15" t="e">
        <f>IF($C41="","",1/建物情報等!$G$12/$P41)</f>
        <v>#N/A</v>
      </c>
      <c r="R41" s="16" t="e">
        <f>IF(C41="","",IF(OR(AND(建物情報等!$K$16="はい",$D41&lt;=0.5),AND(建物情報等!$K$16="いいえ",$E41=0)),$N41*$Q41*0.25*100,0))</f>
        <v>#N/A</v>
      </c>
      <c r="S41" s="4" t="e">
        <f t="shared" si="15"/>
        <v>#N/A</v>
      </c>
      <c r="T41" s="4"/>
      <c r="U41" s="12" t="e">
        <f t="shared" si="5"/>
        <v>#N/A</v>
      </c>
      <c r="V41" s="12" t="e">
        <f t="shared" si="6"/>
        <v>#N/A</v>
      </c>
      <c r="W41" s="12">
        <f t="shared" si="7"/>
        <v>48</v>
      </c>
      <c r="X41" s="12" t="e">
        <f t="shared" si="8"/>
        <v>#N/A</v>
      </c>
      <c r="Y41" s="12" t="e">
        <f t="shared" si="9"/>
        <v>#N/A</v>
      </c>
      <c r="Z41" t="e">
        <f t="shared" si="16"/>
        <v>#N/A</v>
      </c>
    </row>
    <row r="42" spans="1:26" x14ac:dyDescent="0.2">
      <c r="A42" s="315" t="e">
        <f t="shared" si="10"/>
        <v>#N/A</v>
      </c>
      <c r="B42" s="13">
        <v>3.25</v>
      </c>
      <c r="C42" s="15" t="e">
        <f>VLOOKUP(A42,沈下計算用バックデータ!$D$15:$G$470,4,FALSE)</f>
        <v>#N/A</v>
      </c>
      <c r="D42" s="15" t="e">
        <f>VLOOKUP(A42,沈下計算用バックデータ!$D$15:$F$470,2,FALSE)</f>
        <v>#N/A</v>
      </c>
      <c r="E42" s="15" t="e">
        <f>VLOOKUP(A42,沈下計算用バックデータ!$D$15:$F$470,3,FALSE)</f>
        <v>#N/A</v>
      </c>
      <c r="F42" s="14" t="e">
        <f t="shared" si="11"/>
        <v>#N/A</v>
      </c>
      <c r="G42" s="15" t="e">
        <f t="shared" si="0"/>
        <v>#N/A</v>
      </c>
      <c r="H42" s="15" t="e">
        <f t="shared" si="1"/>
        <v>#N/A</v>
      </c>
      <c r="I42" s="14" t="e">
        <f t="shared" si="2"/>
        <v>#N/A</v>
      </c>
      <c r="J42" s="14" t="e">
        <f t="shared" si="3"/>
        <v>#N/A</v>
      </c>
      <c r="K42" s="14" t="e">
        <f>IF($I42="","",VLOOKUP($I42,Sheet2!$C$5:$D$35,2))</f>
        <v>#N/A</v>
      </c>
      <c r="L42" s="14" t="e">
        <f>IF($J42="","",VLOOKUP($J42,Sheet2!$C$5:$D$35,2))</f>
        <v>#N/A</v>
      </c>
      <c r="M42" s="33" t="e">
        <f>IF($C42="","",IF(L42="∞",VLOOKUP($K42,Sheet2!$F$5:$G$20,2),(1/(2*3.14)*(($G42*$H42/(SQRT($G42^2+$H42^2+1)))*(($G42^2+$H42^2+2)/(($G42^2+1)*($H42^2+1)))+(ASIN(($G42*$H42)/(SQRT(($G42^2+1)*($H42^2+1)))))))))</f>
        <v>#N/A</v>
      </c>
      <c r="N42" s="33" t="e">
        <f t="shared" si="4"/>
        <v>#N/A</v>
      </c>
      <c r="O42" s="13" t="e">
        <f t="shared" si="12"/>
        <v>#N/A</v>
      </c>
      <c r="P42" s="13" t="e">
        <f t="shared" si="13"/>
        <v>#N/A</v>
      </c>
      <c r="Q42" s="15" t="e">
        <f>IF($C42="","",1/建物情報等!$G$12/$P42)</f>
        <v>#N/A</v>
      </c>
      <c r="R42" s="16" t="e">
        <f>IF(C42="","",IF(OR(AND(建物情報等!$K$16="はい",$D42&lt;=0.5),AND(建物情報等!$K$16="いいえ",$E42=0)),$N42*$Q42*0.25*100,0))</f>
        <v>#N/A</v>
      </c>
      <c r="S42" s="4" t="e">
        <f t="shared" si="15"/>
        <v>#N/A</v>
      </c>
      <c r="T42" s="4"/>
      <c r="U42" s="12" t="e">
        <f t="shared" si="5"/>
        <v>#N/A</v>
      </c>
      <c r="V42" s="12" t="e">
        <f t="shared" si="6"/>
        <v>#N/A</v>
      </c>
      <c r="W42" s="12">
        <f t="shared" si="7"/>
        <v>52</v>
      </c>
      <c r="X42" s="12" t="e">
        <f t="shared" si="8"/>
        <v>#N/A</v>
      </c>
      <c r="Y42" s="12" t="e">
        <f t="shared" si="9"/>
        <v>#N/A</v>
      </c>
      <c r="Z42" t="e">
        <f t="shared" si="16"/>
        <v>#N/A</v>
      </c>
    </row>
    <row r="43" spans="1:26" x14ac:dyDescent="0.2">
      <c r="A43" s="315" t="e">
        <f t="shared" si="10"/>
        <v>#N/A</v>
      </c>
      <c r="B43" s="13">
        <v>3.5</v>
      </c>
      <c r="C43" s="15" t="e">
        <f>VLOOKUP(A43,沈下計算用バックデータ!$D$15:$G$470,4,FALSE)</f>
        <v>#N/A</v>
      </c>
      <c r="D43" s="15" t="e">
        <f>VLOOKUP(A43,沈下計算用バックデータ!$D$15:$F$470,2,FALSE)</f>
        <v>#N/A</v>
      </c>
      <c r="E43" s="15" t="e">
        <f>VLOOKUP(A43,沈下計算用バックデータ!$D$15:$F$470,3,FALSE)</f>
        <v>#N/A</v>
      </c>
      <c r="F43" s="14" t="e">
        <f t="shared" si="11"/>
        <v>#N/A</v>
      </c>
      <c r="G43" s="15" t="e">
        <f t="shared" si="0"/>
        <v>#N/A</v>
      </c>
      <c r="H43" s="15" t="e">
        <f t="shared" si="1"/>
        <v>#N/A</v>
      </c>
      <c r="I43" s="14" t="e">
        <f t="shared" si="2"/>
        <v>#N/A</v>
      </c>
      <c r="J43" s="14" t="e">
        <f t="shared" si="3"/>
        <v>#N/A</v>
      </c>
      <c r="K43" s="14" t="e">
        <f>IF($I43="","",VLOOKUP($I43,Sheet2!$C$5:$D$35,2))</f>
        <v>#N/A</v>
      </c>
      <c r="L43" s="14" t="e">
        <f>IF($J43="","",VLOOKUP($J43,Sheet2!$C$5:$D$35,2))</f>
        <v>#N/A</v>
      </c>
      <c r="M43" s="33" t="e">
        <f>IF($C43="","",IF(L43="∞",VLOOKUP($K43,Sheet2!$F$5:$G$20,2),(1/(2*3.14)*(($G43*$H43/(SQRT($G43^2+$H43^2+1)))*(($G43^2+$H43^2+2)/(($G43^2+1)*($H43^2+1)))+(ASIN(($G43*$H43)/(SQRT(($G43^2+1)*($H43^2+1)))))))))</f>
        <v>#N/A</v>
      </c>
      <c r="N43" s="33" t="e">
        <f t="shared" si="4"/>
        <v>#N/A</v>
      </c>
      <c r="O43" s="13" t="e">
        <f t="shared" si="12"/>
        <v>#N/A</v>
      </c>
      <c r="P43" s="13" t="e">
        <f t="shared" si="13"/>
        <v>#N/A</v>
      </c>
      <c r="Q43" s="15" t="e">
        <f>IF($C43="","",1/建物情報等!$G$12/$P43)</f>
        <v>#N/A</v>
      </c>
      <c r="R43" s="16" t="e">
        <f>IF(C43="","",IF(OR(AND(建物情報等!$K$16="はい",$D43&lt;=0.5),AND(建物情報等!$K$16="いいえ",$E43=0)),$N43*$Q43*0.25*100,0))</f>
        <v>#N/A</v>
      </c>
      <c r="S43" s="4" t="e">
        <f t="shared" si="15"/>
        <v>#N/A</v>
      </c>
      <c r="T43" s="4"/>
      <c r="U43" s="12" t="e">
        <f t="shared" si="5"/>
        <v>#N/A</v>
      </c>
      <c r="V43" s="12" t="e">
        <f t="shared" si="6"/>
        <v>#N/A</v>
      </c>
      <c r="W43" s="12">
        <f t="shared" si="7"/>
        <v>56</v>
      </c>
      <c r="X43" s="12" t="e">
        <f t="shared" si="8"/>
        <v>#N/A</v>
      </c>
      <c r="Y43" s="12" t="e">
        <f t="shared" si="9"/>
        <v>#N/A</v>
      </c>
      <c r="Z43" t="e">
        <f t="shared" si="16"/>
        <v>#N/A</v>
      </c>
    </row>
    <row r="44" spans="1:26" x14ac:dyDescent="0.2">
      <c r="A44" s="315" t="e">
        <f t="shared" si="10"/>
        <v>#N/A</v>
      </c>
      <c r="B44" s="13">
        <v>3.75</v>
      </c>
      <c r="C44" s="15" t="e">
        <f>VLOOKUP(A44,沈下計算用バックデータ!$D$15:$G$470,4,FALSE)</f>
        <v>#N/A</v>
      </c>
      <c r="D44" s="15" t="e">
        <f>VLOOKUP(A44,沈下計算用バックデータ!$D$15:$F$470,2,FALSE)</f>
        <v>#N/A</v>
      </c>
      <c r="E44" s="15" t="e">
        <f>VLOOKUP(A44,沈下計算用バックデータ!$D$15:$F$470,3,FALSE)</f>
        <v>#N/A</v>
      </c>
      <c r="F44" s="14" t="e">
        <f t="shared" si="11"/>
        <v>#N/A</v>
      </c>
      <c r="G44" s="15" t="e">
        <f t="shared" si="0"/>
        <v>#N/A</v>
      </c>
      <c r="H44" s="15" t="e">
        <f t="shared" si="1"/>
        <v>#N/A</v>
      </c>
      <c r="I44" s="14" t="e">
        <f t="shared" si="2"/>
        <v>#N/A</v>
      </c>
      <c r="J44" s="14" t="e">
        <f t="shared" si="3"/>
        <v>#N/A</v>
      </c>
      <c r="K44" s="14" t="e">
        <f>IF($I44="","",VLOOKUP($I44,Sheet2!$C$5:$D$35,2))</f>
        <v>#N/A</v>
      </c>
      <c r="L44" s="14" t="e">
        <f>IF($J44="","",VLOOKUP($J44,Sheet2!$C$5:$D$35,2))</f>
        <v>#N/A</v>
      </c>
      <c r="M44" s="33" t="e">
        <f>IF($C44="","",IF(L44="∞",VLOOKUP($K44,Sheet2!$F$5:$G$20,2),(1/(2*3.14)*(($G44*$H44/(SQRT($G44^2+$H44^2+1)))*(($G44^2+$H44^2+2)/(($G44^2+1)*($H44^2+1)))+(ASIN(($G44*$H44)/(SQRT(($G44^2+1)*($H44^2+1)))))))))</f>
        <v>#N/A</v>
      </c>
      <c r="N44" s="33" t="e">
        <f t="shared" si="4"/>
        <v>#N/A</v>
      </c>
      <c r="O44" s="13" t="e">
        <f t="shared" si="12"/>
        <v>#N/A</v>
      </c>
      <c r="P44" s="13" t="e">
        <f t="shared" si="13"/>
        <v>#N/A</v>
      </c>
      <c r="Q44" s="15" t="e">
        <f>IF($C44="","",1/建物情報等!$G$12/$P44)</f>
        <v>#N/A</v>
      </c>
      <c r="R44" s="16" t="e">
        <f>IF(C44="","",IF(OR(AND(建物情報等!$K$16="はい",$D44&lt;=0.5),AND(建物情報等!$K$16="いいえ",$E44=0)),$N44*$Q44*0.25*100,0))</f>
        <v>#N/A</v>
      </c>
      <c r="S44" s="4" t="e">
        <f t="shared" si="15"/>
        <v>#N/A</v>
      </c>
      <c r="T44" s="4"/>
      <c r="U44" t="e">
        <f t="shared" si="5"/>
        <v>#N/A</v>
      </c>
      <c r="V44" t="e">
        <f t="shared" si="6"/>
        <v>#N/A</v>
      </c>
      <c r="W44">
        <f t="shared" si="7"/>
        <v>60</v>
      </c>
      <c r="X44" t="e">
        <f t="shared" si="8"/>
        <v>#N/A</v>
      </c>
      <c r="Y44" t="e">
        <f t="shared" si="9"/>
        <v>#N/A</v>
      </c>
      <c r="Z44" t="e">
        <f t="shared" si="16"/>
        <v>#N/A</v>
      </c>
    </row>
    <row r="45" spans="1:26" x14ac:dyDescent="0.2">
      <c r="A45" s="315" t="e">
        <f t="shared" si="10"/>
        <v>#N/A</v>
      </c>
      <c r="B45" s="13">
        <v>4</v>
      </c>
      <c r="C45" s="15" t="e">
        <f>VLOOKUP(A45,沈下計算用バックデータ!$D$15:$G$470,4,FALSE)</f>
        <v>#N/A</v>
      </c>
      <c r="D45" s="15" t="e">
        <f>VLOOKUP(A45,沈下計算用バックデータ!$D$15:$F$470,2,FALSE)</f>
        <v>#N/A</v>
      </c>
      <c r="E45" s="15" t="e">
        <f>VLOOKUP(A45,沈下計算用バックデータ!$D$15:$F$470,3,FALSE)</f>
        <v>#N/A</v>
      </c>
      <c r="F45" s="14" t="e">
        <f t="shared" si="11"/>
        <v>#N/A</v>
      </c>
      <c r="G45" s="15" t="e">
        <f t="shared" si="0"/>
        <v>#N/A</v>
      </c>
      <c r="H45" s="15" t="e">
        <f t="shared" si="1"/>
        <v>#N/A</v>
      </c>
      <c r="I45" s="14" t="e">
        <f t="shared" si="2"/>
        <v>#N/A</v>
      </c>
      <c r="J45" s="14" t="e">
        <f t="shared" si="3"/>
        <v>#N/A</v>
      </c>
      <c r="K45" s="14" t="e">
        <f>IF($I45="","",VLOOKUP($I45,Sheet2!$C$5:$D$35,2))</f>
        <v>#N/A</v>
      </c>
      <c r="L45" s="14" t="e">
        <f>IF($J45="","",VLOOKUP($J45,Sheet2!$C$5:$D$35,2))</f>
        <v>#N/A</v>
      </c>
      <c r="M45" s="33" t="e">
        <f>IF($C45="","",IF(L45="∞",VLOOKUP($K45,Sheet2!$F$5:$G$20,2),(1/(2*3.14)*(($G45*$H45/(SQRT($G45^2+$H45^2+1)))*(($G45^2+$H45^2+2)/(($G45^2+1)*($H45^2+1)))+(ASIN(($G45*$H45)/(SQRT(($G45^2+1)*($H45^2+1)))))))))</f>
        <v>#N/A</v>
      </c>
      <c r="N45" s="33" t="e">
        <f t="shared" si="4"/>
        <v>#N/A</v>
      </c>
      <c r="O45" s="13" t="e">
        <f t="shared" si="12"/>
        <v>#N/A</v>
      </c>
      <c r="P45" s="13" t="e">
        <f t="shared" si="13"/>
        <v>#N/A</v>
      </c>
      <c r="Q45" s="15" t="e">
        <f>IF($C45="","",1/建物情報等!$G$12/$P45)</f>
        <v>#N/A</v>
      </c>
      <c r="R45" s="16" t="e">
        <f>IF(C45="","",IF(OR(AND(建物情報等!$K$16="はい",$D45&lt;=0.5),AND(建物情報等!$K$16="いいえ",$E45=0)),$N45*$Q45*0.25*100,0))</f>
        <v>#N/A</v>
      </c>
      <c r="S45" s="4" t="e">
        <f t="shared" si="15"/>
        <v>#N/A</v>
      </c>
      <c r="T45" s="4"/>
      <c r="U45" s="12" t="e">
        <f t="shared" si="5"/>
        <v>#N/A</v>
      </c>
      <c r="V45" s="12" t="e">
        <f t="shared" si="6"/>
        <v>#N/A</v>
      </c>
      <c r="W45" s="12">
        <f t="shared" si="7"/>
        <v>64</v>
      </c>
      <c r="X45" s="12" t="e">
        <f t="shared" si="8"/>
        <v>#N/A</v>
      </c>
      <c r="Y45" s="12" t="e">
        <f t="shared" si="9"/>
        <v>#N/A</v>
      </c>
      <c r="Z45" t="e">
        <f t="shared" si="16"/>
        <v>#N/A</v>
      </c>
    </row>
    <row r="46" spans="1:26" x14ac:dyDescent="0.2">
      <c r="A46" s="315" t="e">
        <f t="shared" si="10"/>
        <v>#N/A</v>
      </c>
      <c r="B46" s="13">
        <v>4.25</v>
      </c>
      <c r="C46" s="15" t="e">
        <f>VLOOKUP(A46,沈下計算用バックデータ!$D$15:$G$470,4,FALSE)</f>
        <v>#N/A</v>
      </c>
      <c r="D46" s="15" t="e">
        <f>VLOOKUP(A46,沈下計算用バックデータ!$D$15:$F$470,2,FALSE)</f>
        <v>#N/A</v>
      </c>
      <c r="E46" s="15" t="e">
        <f>VLOOKUP(A46,沈下計算用バックデータ!$D$15:$F$470,3,FALSE)</f>
        <v>#N/A</v>
      </c>
      <c r="F46" s="14" t="e">
        <f t="shared" si="11"/>
        <v>#N/A</v>
      </c>
      <c r="G46" s="15" t="e">
        <f t="shared" si="0"/>
        <v>#N/A</v>
      </c>
      <c r="H46" s="15" t="e">
        <f t="shared" si="1"/>
        <v>#N/A</v>
      </c>
      <c r="I46" s="14" t="e">
        <f t="shared" si="2"/>
        <v>#N/A</v>
      </c>
      <c r="J46" s="14" t="e">
        <f t="shared" si="3"/>
        <v>#N/A</v>
      </c>
      <c r="K46" s="14" t="e">
        <f>IF($I46="","",VLOOKUP($I46,Sheet2!$C$5:$D$35,2))</f>
        <v>#N/A</v>
      </c>
      <c r="L46" s="14" t="e">
        <f>IF($J46="","",VLOOKUP($J46,Sheet2!$C$5:$D$35,2))</f>
        <v>#N/A</v>
      </c>
      <c r="M46" s="33" t="e">
        <f>IF($C46="","",IF(L46="∞",VLOOKUP($K46,Sheet2!$F$5:$G$20,2),(1/(2*3.14)*(($G46*$H46/(SQRT($G46^2+$H46^2+1)))*(($G46^2+$H46^2+2)/(($G46^2+1)*($H46^2+1)))+(ASIN(($G46*$H46)/(SQRT(($G46^2+1)*($H46^2+1)))))))))</f>
        <v>#N/A</v>
      </c>
      <c r="N46" s="33" t="e">
        <f t="shared" si="4"/>
        <v>#N/A</v>
      </c>
      <c r="O46" s="13" t="e">
        <f t="shared" si="12"/>
        <v>#N/A</v>
      </c>
      <c r="P46" s="13" t="e">
        <f t="shared" si="13"/>
        <v>#N/A</v>
      </c>
      <c r="Q46" s="15" t="e">
        <f>IF($C46="","",1/建物情報等!$G$12/$P46)</f>
        <v>#N/A</v>
      </c>
      <c r="R46" s="16" t="e">
        <f>IF(C46="","",IF(OR(AND(建物情報等!$K$16="はい",$D46&lt;=0.5),AND(建物情報等!$K$16="いいえ",$E46=0)),$N46*$Q46*0.25*100,0))</f>
        <v>#N/A</v>
      </c>
      <c r="S46" s="4" t="e">
        <f t="shared" si="15"/>
        <v>#N/A</v>
      </c>
      <c r="T46" s="4"/>
      <c r="U46" s="12" t="e">
        <f t="shared" si="5"/>
        <v>#N/A</v>
      </c>
      <c r="V46" s="12" t="e">
        <f t="shared" si="6"/>
        <v>#N/A</v>
      </c>
      <c r="W46" s="12">
        <f t="shared" si="7"/>
        <v>68</v>
      </c>
      <c r="X46" s="12" t="e">
        <f t="shared" si="8"/>
        <v>#N/A</v>
      </c>
      <c r="Y46" s="12" t="e">
        <f t="shared" si="9"/>
        <v>#N/A</v>
      </c>
      <c r="Z46" t="e">
        <f t="shared" si="16"/>
        <v>#N/A</v>
      </c>
    </row>
    <row r="47" spans="1:26" x14ac:dyDescent="0.2">
      <c r="A47" s="315" t="e">
        <f t="shared" si="10"/>
        <v>#N/A</v>
      </c>
      <c r="B47" s="13">
        <v>4.5</v>
      </c>
      <c r="C47" s="15" t="e">
        <f>VLOOKUP(A47,沈下計算用バックデータ!$D$15:$G$470,4,FALSE)</f>
        <v>#N/A</v>
      </c>
      <c r="D47" s="15" t="e">
        <f>VLOOKUP(A47,沈下計算用バックデータ!$D$15:$F$470,2,FALSE)</f>
        <v>#N/A</v>
      </c>
      <c r="E47" s="15" t="e">
        <f>VLOOKUP(A47,沈下計算用バックデータ!$D$15:$F$470,3,FALSE)</f>
        <v>#N/A</v>
      </c>
      <c r="F47" s="14" t="e">
        <f t="shared" si="11"/>
        <v>#N/A</v>
      </c>
      <c r="G47" s="15" t="e">
        <f t="shared" si="0"/>
        <v>#N/A</v>
      </c>
      <c r="H47" s="15" t="e">
        <f t="shared" si="1"/>
        <v>#N/A</v>
      </c>
      <c r="I47" s="14" t="e">
        <f t="shared" si="2"/>
        <v>#N/A</v>
      </c>
      <c r="J47" s="14" t="e">
        <f t="shared" si="3"/>
        <v>#N/A</v>
      </c>
      <c r="K47" s="14" t="e">
        <f>IF($I47="","",VLOOKUP($I47,Sheet2!$C$5:$D$35,2))</f>
        <v>#N/A</v>
      </c>
      <c r="L47" s="14" t="e">
        <f>IF($J47="","",VLOOKUP($J47,Sheet2!$C$5:$D$35,2))</f>
        <v>#N/A</v>
      </c>
      <c r="M47" s="33" t="e">
        <f>IF($C47="","",IF(L47="∞",VLOOKUP($K47,Sheet2!$F$5:$G$20,2),(1/(2*3.14)*(($G47*$H47/(SQRT($G47^2+$H47^2+1)))*(($G47^2+$H47^2+2)/(($G47^2+1)*($H47^2+1)))+(ASIN(($G47*$H47)/(SQRT(($G47^2+1)*($H47^2+1)))))))))</f>
        <v>#N/A</v>
      </c>
      <c r="N47" s="33" t="e">
        <f t="shared" si="4"/>
        <v>#N/A</v>
      </c>
      <c r="O47" s="13" t="e">
        <f t="shared" si="12"/>
        <v>#N/A</v>
      </c>
      <c r="P47" s="13" t="e">
        <f t="shared" si="13"/>
        <v>#N/A</v>
      </c>
      <c r="Q47" s="15" t="e">
        <f>IF($C47="","",1/建物情報等!$G$12/$P47)</f>
        <v>#N/A</v>
      </c>
      <c r="R47" s="16" t="e">
        <f>IF(C47="","",IF(OR(AND(建物情報等!$K$16="はい",$D47&lt;=0.5),AND(建物情報等!$K$16="いいえ",$E47=0)),$N47*$Q47*0.25*100,0))</f>
        <v>#N/A</v>
      </c>
      <c r="S47" s="4" t="e">
        <f t="shared" si="15"/>
        <v>#N/A</v>
      </c>
      <c r="T47" s="4"/>
      <c r="U47" t="e">
        <f t="shared" si="5"/>
        <v>#N/A</v>
      </c>
      <c r="V47" t="e">
        <f t="shared" si="6"/>
        <v>#N/A</v>
      </c>
      <c r="W47">
        <f t="shared" si="7"/>
        <v>72</v>
      </c>
      <c r="X47" t="e">
        <f t="shared" si="8"/>
        <v>#N/A</v>
      </c>
      <c r="Y47" t="e">
        <f t="shared" si="9"/>
        <v>#N/A</v>
      </c>
      <c r="Z47" t="e">
        <f t="shared" si="16"/>
        <v>#N/A</v>
      </c>
    </row>
    <row r="48" spans="1:26" x14ac:dyDescent="0.2">
      <c r="A48" s="315" t="e">
        <f t="shared" si="10"/>
        <v>#N/A</v>
      </c>
      <c r="B48" s="13">
        <v>4.75</v>
      </c>
      <c r="C48" s="15" t="e">
        <f>VLOOKUP(A48,沈下計算用バックデータ!$D$15:$G$470,4,FALSE)</f>
        <v>#N/A</v>
      </c>
      <c r="D48" s="15" t="e">
        <f>VLOOKUP(A48,沈下計算用バックデータ!$D$15:$F$470,2,FALSE)</f>
        <v>#N/A</v>
      </c>
      <c r="E48" s="15" t="e">
        <f>VLOOKUP(A48,沈下計算用バックデータ!$D$15:$F$470,3,FALSE)</f>
        <v>#N/A</v>
      </c>
      <c r="F48" s="14" t="e">
        <f t="shared" si="11"/>
        <v>#N/A</v>
      </c>
      <c r="G48" s="15" t="e">
        <f t="shared" si="0"/>
        <v>#N/A</v>
      </c>
      <c r="H48" s="15" t="e">
        <f t="shared" si="1"/>
        <v>#N/A</v>
      </c>
      <c r="I48" s="14" t="e">
        <f t="shared" si="2"/>
        <v>#N/A</v>
      </c>
      <c r="J48" s="14" t="e">
        <f t="shared" si="3"/>
        <v>#N/A</v>
      </c>
      <c r="K48" s="14" t="e">
        <f>IF($I48="","",VLOOKUP($I48,Sheet2!$C$5:$D$35,2))</f>
        <v>#N/A</v>
      </c>
      <c r="L48" s="14" t="e">
        <f>IF($J48="","",VLOOKUP($J48,Sheet2!$C$5:$D$35,2))</f>
        <v>#N/A</v>
      </c>
      <c r="M48" s="33" t="e">
        <f>IF($C48="","",IF(L48="∞",VLOOKUP($K48,Sheet2!$F$5:$G$20,2),(1/(2*3.14)*(($G48*$H48/(SQRT($G48^2+$H48^2+1)))*(($G48^2+$H48^2+2)/(($G48^2+1)*($H48^2+1)))+(ASIN(($G48*$H48)/(SQRT(($G48^2+1)*($H48^2+1)))))))))</f>
        <v>#N/A</v>
      </c>
      <c r="N48" s="33" t="e">
        <f t="shared" si="4"/>
        <v>#N/A</v>
      </c>
      <c r="O48" s="13" t="e">
        <f t="shared" si="12"/>
        <v>#N/A</v>
      </c>
      <c r="P48" s="13" t="e">
        <f t="shared" si="13"/>
        <v>#N/A</v>
      </c>
      <c r="Q48" s="15" t="e">
        <f>IF($C48="","",1/建物情報等!$G$12/$P48)</f>
        <v>#N/A</v>
      </c>
      <c r="R48" s="16" t="e">
        <f>IF(C48="","",IF(OR(AND(建物情報等!$K$16="はい",$D48&lt;=0.5),AND(建物情報等!$K$16="いいえ",$E48=0)),$N48*$Q48*0.25*100,0))</f>
        <v>#N/A</v>
      </c>
      <c r="S48" s="4" t="e">
        <f t="shared" si="15"/>
        <v>#N/A</v>
      </c>
      <c r="T48" s="4"/>
      <c r="U48" s="12" t="e">
        <f t="shared" si="5"/>
        <v>#N/A</v>
      </c>
      <c r="V48" s="12" t="e">
        <f t="shared" si="6"/>
        <v>#N/A</v>
      </c>
      <c r="W48" s="12">
        <f t="shared" si="7"/>
        <v>76</v>
      </c>
      <c r="X48" s="12" t="e">
        <f t="shared" si="8"/>
        <v>#N/A</v>
      </c>
      <c r="Y48" s="12" t="e">
        <f t="shared" si="9"/>
        <v>#N/A</v>
      </c>
      <c r="Z48" t="e">
        <f t="shared" si="16"/>
        <v>#N/A</v>
      </c>
    </row>
    <row r="49" spans="1:26" x14ac:dyDescent="0.2">
      <c r="A49" s="315" t="e">
        <f t="shared" si="10"/>
        <v>#N/A</v>
      </c>
      <c r="B49" s="13">
        <v>5</v>
      </c>
      <c r="C49" s="15" t="e">
        <f>VLOOKUP(A49,沈下計算用バックデータ!$D$15:$G$470,4,FALSE)</f>
        <v>#N/A</v>
      </c>
      <c r="D49" s="15" t="e">
        <f>VLOOKUP(A49,沈下計算用バックデータ!$D$15:$F$470,2,FALSE)</f>
        <v>#N/A</v>
      </c>
      <c r="E49" s="15" t="e">
        <f>VLOOKUP(A49,沈下計算用バックデータ!$D$15:$F$470,3,FALSE)</f>
        <v>#N/A</v>
      </c>
      <c r="F49" s="14" t="e">
        <f t="shared" si="11"/>
        <v>#N/A</v>
      </c>
      <c r="G49" s="15" t="e">
        <f t="shared" si="0"/>
        <v>#N/A</v>
      </c>
      <c r="H49" s="15" t="e">
        <f t="shared" si="1"/>
        <v>#N/A</v>
      </c>
      <c r="I49" s="14" t="e">
        <f t="shared" si="2"/>
        <v>#N/A</v>
      </c>
      <c r="J49" s="14" t="e">
        <f t="shared" si="3"/>
        <v>#N/A</v>
      </c>
      <c r="K49" s="14" t="e">
        <f>IF($I49="","",VLOOKUP($I49,Sheet2!$C$5:$D$35,2))</f>
        <v>#N/A</v>
      </c>
      <c r="L49" s="14" t="e">
        <f>IF($J49="","",VLOOKUP($J49,Sheet2!$C$5:$D$35,2))</f>
        <v>#N/A</v>
      </c>
      <c r="M49" s="33" t="e">
        <f>IF($C49="","",IF(L49="∞",VLOOKUP($K49,Sheet2!$F$5:$G$20,2),(1/(2*3.14)*(($G49*$H49/(SQRT($G49^2+$H49^2+1)))*(($G49^2+$H49^2+2)/(($G49^2+1)*($H49^2+1)))+(ASIN(($G49*$H49)/(SQRT(($G49^2+1)*($H49^2+1)))))))))</f>
        <v>#N/A</v>
      </c>
      <c r="N49" s="33" t="e">
        <f t="shared" si="4"/>
        <v>#N/A</v>
      </c>
      <c r="O49" s="13" t="e">
        <f t="shared" si="12"/>
        <v>#N/A</v>
      </c>
      <c r="P49" s="13" t="e">
        <f t="shared" si="13"/>
        <v>#N/A</v>
      </c>
      <c r="Q49" s="15" t="e">
        <f>IF($C49="","",1/建物情報等!$G$12/$P49)</f>
        <v>#N/A</v>
      </c>
      <c r="R49" s="16" t="e">
        <f>IF(C49="","",IF(OR(AND(建物情報等!$K$16="はい",$D49&lt;=0.5),AND(建物情報等!$K$16="いいえ",$E49=0)),$N49*$Q49*0.25*100,0))</f>
        <v>#N/A</v>
      </c>
      <c r="S49" s="4" t="e">
        <f t="shared" si="15"/>
        <v>#N/A</v>
      </c>
      <c r="T49" s="4"/>
      <c r="U49" s="12" t="e">
        <f t="shared" si="5"/>
        <v>#N/A</v>
      </c>
      <c r="V49" s="12" t="e">
        <f t="shared" si="6"/>
        <v>#N/A</v>
      </c>
      <c r="W49" s="12">
        <f t="shared" si="7"/>
        <v>80</v>
      </c>
      <c r="X49" s="12" t="e">
        <f t="shared" si="8"/>
        <v>#N/A</v>
      </c>
      <c r="Y49" s="12" t="e">
        <f t="shared" si="9"/>
        <v>#N/A</v>
      </c>
      <c r="Z49" t="e">
        <f t="shared" si="16"/>
        <v>#N/A</v>
      </c>
    </row>
    <row r="50" spans="1:26" x14ac:dyDescent="0.2">
      <c r="A50" s="315" t="e">
        <f t="shared" si="10"/>
        <v>#N/A</v>
      </c>
      <c r="B50" s="13">
        <v>5.25</v>
      </c>
      <c r="C50" s="15" t="e">
        <f>VLOOKUP(A50,沈下計算用バックデータ!$D$15:$G$470,4,FALSE)</f>
        <v>#N/A</v>
      </c>
      <c r="D50" s="15" t="e">
        <f>VLOOKUP(A50,沈下計算用バックデータ!$D$15:$F$470,2,FALSE)</f>
        <v>#N/A</v>
      </c>
      <c r="E50" s="15" t="e">
        <f>VLOOKUP(A50,沈下計算用バックデータ!$D$15:$F$470,3,FALSE)</f>
        <v>#N/A</v>
      </c>
      <c r="F50" s="14"/>
      <c r="G50" s="15"/>
      <c r="H50" s="15"/>
      <c r="I50" s="14"/>
      <c r="J50" s="14"/>
      <c r="K50" s="14"/>
      <c r="L50" s="14"/>
      <c r="M50" s="33"/>
      <c r="N50" s="33"/>
      <c r="O50" s="15" t="e">
        <f t="shared" ref="O50:O69" si="17">IF(C50="","",IF(($F$3+$B50)&lt;=$O$5,($F$3+$B50*$O$4),$O$4*$O$5+($F$3+$B50-$O$5)*($O$4-10)))</f>
        <v>#N/A</v>
      </c>
      <c r="P50" s="15" t="e">
        <f t="shared" ref="P50:P69" si="18">IF(C50="","",1.2-0.0015*(O50+N50/2))</f>
        <v>#N/A</v>
      </c>
      <c r="Q50" s="15" t="e">
        <f t="shared" ref="Q50:Q69" si="19">IF($C50="","",1*10^(-5)*$F$16^$P50)</f>
        <v>#N/A</v>
      </c>
      <c r="R50" s="16" t="e">
        <f>IF(C50="","",IF(OR(AND(建物情報等!$K$16="はい",$D50&lt;=0.5),AND(建物情報等!$K$16="いいえ",$E50=0)),$N50*$Q50*0.25*100,0))</f>
        <v>#N/A</v>
      </c>
      <c r="S50" s="4"/>
      <c r="T50" s="4"/>
      <c r="U50" s="12" t="e">
        <f t="shared" si="5"/>
        <v>#N/A</v>
      </c>
      <c r="V50" s="12"/>
      <c r="W50" s="12">
        <f t="shared" si="7"/>
        <v>84</v>
      </c>
      <c r="X50" s="12">
        <f t="shared" si="8"/>
        <v>84</v>
      </c>
      <c r="Y50" s="12" t="e">
        <f t="shared" si="9"/>
        <v>#N/A</v>
      </c>
    </row>
    <row r="51" spans="1:26" x14ac:dyDescent="0.2">
      <c r="A51" s="315" t="e">
        <f t="shared" si="10"/>
        <v>#N/A</v>
      </c>
      <c r="B51" s="13">
        <v>5.5</v>
      </c>
      <c r="C51" s="15" t="e">
        <f>VLOOKUP(A51,沈下計算用バックデータ!$D$15:$G$470,4,FALSE)</f>
        <v>#N/A</v>
      </c>
      <c r="D51" s="15" t="e">
        <f>VLOOKUP(A51,沈下計算用バックデータ!$D$15:$F$470,2,FALSE)</f>
        <v>#N/A</v>
      </c>
      <c r="E51" s="15" t="e">
        <f>VLOOKUP(A51,沈下計算用バックデータ!$D$15:$F$470,3,FALSE)</f>
        <v>#N/A</v>
      </c>
      <c r="F51" s="14"/>
      <c r="G51" s="15"/>
      <c r="H51" s="15"/>
      <c r="I51" s="14"/>
      <c r="J51" s="14"/>
      <c r="K51" s="14"/>
      <c r="L51" s="14"/>
      <c r="M51" s="33"/>
      <c r="N51" s="33"/>
      <c r="O51" s="15" t="e">
        <f t="shared" si="17"/>
        <v>#N/A</v>
      </c>
      <c r="P51" s="15" t="e">
        <f t="shared" si="18"/>
        <v>#N/A</v>
      </c>
      <c r="Q51" s="15" t="e">
        <f t="shared" si="19"/>
        <v>#N/A</v>
      </c>
      <c r="R51" s="16" t="e">
        <f>IF(C51="","",IF(OR(AND(建物情報等!$K$16="はい",$D51&lt;=0.5),AND(建物情報等!$K$16="いいえ",$E51=0)),$N51*$Q51*0.25*100,0))</f>
        <v>#N/A</v>
      </c>
      <c r="S51" s="4"/>
      <c r="T51" s="4"/>
      <c r="U51" s="12" t="e">
        <f t="shared" si="5"/>
        <v>#N/A</v>
      </c>
      <c r="V51" s="12"/>
      <c r="W51" s="12">
        <f t="shared" si="7"/>
        <v>88</v>
      </c>
      <c r="X51" s="12">
        <f t="shared" si="8"/>
        <v>88</v>
      </c>
      <c r="Y51" s="12" t="e">
        <f t="shared" si="9"/>
        <v>#N/A</v>
      </c>
    </row>
    <row r="52" spans="1:26" x14ac:dyDescent="0.2">
      <c r="A52" s="315" t="e">
        <f t="shared" si="10"/>
        <v>#N/A</v>
      </c>
      <c r="B52" s="13">
        <v>5.75</v>
      </c>
      <c r="C52" s="15" t="e">
        <f>VLOOKUP(A52,沈下計算用バックデータ!$D$15:$G$470,4,FALSE)</f>
        <v>#N/A</v>
      </c>
      <c r="D52" s="15" t="e">
        <f>VLOOKUP(A52,沈下計算用バックデータ!$D$15:$F$470,2,FALSE)</f>
        <v>#N/A</v>
      </c>
      <c r="E52" s="15" t="e">
        <f>VLOOKUP(A52,沈下計算用バックデータ!$D$15:$F$470,3,FALSE)</f>
        <v>#N/A</v>
      </c>
      <c r="F52" s="14"/>
      <c r="G52" s="15"/>
      <c r="H52" s="15"/>
      <c r="I52" s="14"/>
      <c r="J52" s="14"/>
      <c r="K52" s="14"/>
      <c r="L52" s="14"/>
      <c r="M52" s="33"/>
      <c r="N52" s="33"/>
      <c r="O52" s="15" t="e">
        <f t="shared" si="17"/>
        <v>#N/A</v>
      </c>
      <c r="P52" s="15" t="e">
        <f t="shared" si="18"/>
        <v>#N/A</v>
      </c>
      <c r="Q52" s="15" t="e">
        <f t="shared" si="19"/>
        <v>#N/A</v>
      </c>
      <c r="R52" s="16" t="e">
        <f>IF(C52="","",IF(OR(AND(建物情報等!$K$16="はい",$D52&lt;=0.5),AND(建物情報等!$K$16="いいえ",$E52=0)),$N52*$Q52*0.25*100,0))</f>
        <v>#N/A</v>
      </c>
      <c r="S52" s="4"/>
      <c r="T52" s="4"/>
      <c r="U52" s="12" t="e">
        <f t="shared" si="5"/>
        <v>#N/A</v>
      </c>
      <c r="V52" s="12"/>
      <c r="W52" s="12">
        <f t="shared" si="7"/>
        <v>92</v>
      </c>
      <c r="X52" s="12">
        <f t="shared" si="8"/>
        <v>92</v>
      </c>
      <c r="Y52" s="12" t="e">
        <f t="shared" si="9"/>
        <v>#N/A</v>
      </c>
    </row>
    <row r="53" spans="1:26" x14ac:dyDescent="0.2">
      <c r="A53" s="315" t="e">
        <f t="shared" si="10"/>
        <v>#N/A</v>
      </c>
      <c r="B53" s="13">
        <v>6</v>
      </c>
      <c r="C53" s="15" t="e">
        <f>VLOOKUP(A53,沈下計算用バックデータ!$D$15:$G$470,4,FALSE)</f>
        <v>#N/A</v>
      </c>
      <c r="D53" s="15" t="e">
        <f>VLOOKUP(A53,沈下計算用バックデータ!$D$15:$F$470,2,FALSE)</f>
        <v>#N/A</v>
      </c>
      <c r="E53" s="15" t="e">
        <f>VLOOKUP(A53,沈下計算用バックデータ!$D$15:$F$470,3,FALSE)</f>
        <v>#N/A</v>
      </c>
      <c r="F53" s="14"/>
      <c r="G53" s="15"/>
      <c r="H53" s="15"/>
      <c r="I53" s="14"/>
      <c r="J53" s="14"/>
      <c r="K53" s="14"/>
      <c r="L53" s="14"/>
      <c r="M53" s="33"/>
      <c r="N53" s="33"/>
      <c r="O53" s="15" t="e">
        <f t="shared" si="17"/>
        <v>#N/A</v>
      </c>
      <c r="P53" s="15" t="e">
        <f t="shared" si="18"/>
        <v>#N/A</v>
      </c>
      <c r="Q53" s="15" t="e">
        <f t="shared" si="19"/>
        <v>#N/A</v>
      </c>
      <c r="R53" s="16" t="e">
        <f>IF(C53="","",IF(OR(AND(建物情報等!$K$16="はい",$D53&lt;=0.5),AND(建物情報等!$K$16="いいえ",$E53=0)),$N53*$Q53*0.25*100,0))</f>
        <v>#N/A</v>
      </c>
      <c r="S53" s="4"/>
      <c r="T53" s="4"/>
      <c r="U53" s="12" t="e">
        <f t="shared" si="5"/>
        <v>#N/A</v>
      </c>
      <c r="V53" s="12"/>
      <c r="W53" s="12">
        <f t="shared" si="7"/>
        <v>96</v>
      </c>
      <c r="X53" s="12">
        <f t="shared" si="8"/>
        <v>96</v>
      </c>
      <c r="Y53" s="12" t="e">
        <f t="shared" si="9"/>
        <v>#N/A</v>
      </c>
    </row>
    <row r="54" spans="1:26" x14ac:dyDescent="0.2">
      <c r="A54" s="315" t="e">
        <f t="shared" si="10"/>
        <v>#N/A</v>
      </c>
      <c r="B54" s="13">
        <v>6.25</v>
      </c>
      <c r="C54" s="15" t="e">
        <f>VLOOKUP(A54,沈下計算用バックデータ!$D$15:$G$470,4,FALSE)</f>
        <v>#N/A</v>
      </c>
      <c r="D54" s="15" t="e">
        <f>VLOOKUP(A54,沈下計算用バックデータ!$D$15:$F$470,2,FALSE)</f>
        <v>#N/A</v>
      </c>
      <c r="E54" s="15" t="e">
        <f>VLOOKUP(A54,沈下計算用バックデータ!$D$15:$F$470,3,FALSE)</f>
        <v>#N/A</v>
      </c>
      <c r="F54" s="14"/>
      <c r="G54" s="15"/>
      <c r="H54" s="15"/>
      <c r="I54" s="14"/>
      <c r="J54" s="14"/>
      <c r="K54" s="14"/>
      <c r="L54" s="14"/>
      <c r="M54" s="33"/>
      <c r="N54" s="33"/>
      <c r="O54" s="15" t="e">
        <f t="shared" si="17"/>
        <v>#N/A</v>
      </c>
      <c r="P54" s="15" t="e">
        <f t="shared" si="18"/>
        <v>#N/A</v>
      </c>
      <c r="Q54" s="15" t="e">
        <f t="shared" si="19"/>
        <v>#N/A</v>
      </c>
      <c r="R54" s="16" t="e">
        <f>IF(C54="","",IF(OR(AND(建物情報等!$K$16="はい",$D54&lt;=0.5),AND(建物情報等!$K$16="いいえ",$E54=0)),$N54*$Q54*0.25*100,0))</f>
        <v>#N/A</v>
      </c>
      <c r="S54" s="4"/>
      <c r="T54" s="4"/>
      <c r="U54" s="12" t="e">
        <f t="shared" si="5"/>
        <v>#N/A</v>
      </c>
      <c r="V54" s="12"/>
      <c r="W54" s="12">
        <f t="shared" si="7"/>
        <v>100</v>
      </c>
      <c r="X54" s="12">
        <f t="shared" si="8"/>
        <v>100</v>
      </c>
      <c r="Y54" s="12" t="e">
        <f t="shared" si="9"/>
        <v>#N/A</v>
      </c>
    </row>
    <row r="55" spans="1:26" x14ac:dyDescent="0.2">
      <c r="A55" s="315" t="e">
        <f t="shared" si="10"/>
        <v>#N/A</v>
      </c>
      <c r="B55" s="13">
        <v>6.5</v>
      </c>
      <c r="C55" s="15" t="e">
        <f>VLOOKUP(A55,沈下計算用バックデータ!$D$15:$G$470,4,FALSE)</f>
        <v>#N/A</v>
      </c>
      <c r="D55" s="15" t="e">
        <f>VLOOKUP(A55,沈下計算用バックデータ!$D$15:$F$470,2,FALSE)</f>
        <v>#N/A</v>
      </c>
      <c r="E55" s="15" t="e">
        <f>VLOOKUP(A55,沈下計算用バックデータ!$D$15:$F$470,3,FALSE)</f>
        <v>#N/A</v>
      </c>
      <c r="F55" s="14"/>
      <c r="G55" s="15"/>
      <c r="H55" s="15"/>
      <c r="I55" s="14"/>
      <c r="J55" s="14"/>
      <c r="K55" s="14"/>
      <c r="L55" s="14"/>
      <c r="M55" s="33"/>
      <c r="N55" s="33"/>
      <c r="O55" s="15" t="e">
        <f t="shared" si="17"/>
        <v>#N/A</v>
      </c>
      <c r="P55" s="15" t="e">
        <f t="shared" si="18"/>
        <v>#N/A</v>
      </c>
      <c r="Q55" s="15" t="e">
        <f t="shared" si="19"/>
        <v>#N/A</v>
      </c>
      <c r="R55" s="16" t="e">
        <f>IF(C55="","",IF(OR(AND(建物情報等!$K$16="はい",$D55&lt;=0.5),AND(建物情報等!$K$16="いいえ",$E55=0)),$N55*$Q55*0.25*100,0))</f>
        <v>#N/A</v>
      </c>
      <c r="S55" s="4"/>
      <c r="T55" s="4"/>
      <c r="U55" s="12" t="e">
        <f t="shared" si="5"/>
        <v>#N/A</v>
      </c>
      <c r="V55" s="12"/>
      <c r="W55" s="12">
        <f t="shared" si="7"/>
        <v>104</v>
      </c>
      <c r="X55" s="12">
        <f t="shared" si="8"/>
        <v>104</v>
      </c>
      <c r="Y55" s="12" t="e">
        <f t="shared" si="9"/>
        <v>#N/A</v>
      </c>
    </row>
    <row r="56" spans="1:26" x14ac:dyDescent="0.2">
      <c r="A56" s="315" t="e">
        <f t="shared" si="10"/>
        <v>#N/A</v>
      </c>
      <c r="B56" s="13">
        <v>6.75</v>
      </c>
      <c r="C56" s="15" t="e">
        <f>VLOOKUP(A56,沈下計算用バックデータ!$D$15:$G$470,4,FALSE)</f>
        <v>#N/A</v>
      </c>
      <c r="D56" s="15" t="e">
        <f>VLOOKUP(A56,沈下計算用バックデータ!$D$15:$F$470,2,FALSE)</f>
        <v>#N/A</v>
      </c>
      <c r="E56" s="15" t="e">
        <f>VLOOKUP(A56,沈下計算用バックデータ!$D$15:$F$470,3,FALSE)</f>
        <v>#N/A</v>
      </c>
      <c r="F56" s="14"/>
      <c r="G56" s="15"/>
      <c r="H56" s="15"/>
      <c r="I56" s="14"/>
      <c r="J56" s="14"/>
      <c r="K56" s="14"/>
      <c r="L56" s="14"/>
      <c r="M56" s="33"/>
      <c r="N56" s="33"/>
      <c r="O56" s="15" t="e">
        <f t="shared" si="17"/>
        <v>#N/A</v>
      </c>
      <c r="P56" s="15" t="e">
        <f t="shared" si="18"/>
        <v>#N/A</v>
      </c>
      <c r="Q56" s="15" t="e">
        <f t="shared" si="19"/>
        <v>#N/A</v>
      </c>
      <c r="R56" s="16" t="e">
        <f>IF(C56="","",IF(OR(AND(建物情報等!$K$16="はい",$D56&lt;=0.5),AND(建物情報等!$K$16="いいえ",$E56=0)),$N56*$Q56*0.25*100,0))</f>
        <v>#N/A</v>
      </c>
      <c r="S56" s="4"/>
      <c r="T56" s="4"/>
      <c r="U56" s="12" t="e">
        <f t="shared" si="5"/>
        <v>#N/A</v>
      </c>
      <c r="V56" s="12"/>
      <c r="W56" s="12">
        <f t="shared" si="7"/>
        <v>108</v>
      </c>
      <c r="X56" s="12">
        <f t="shared" si="8"/>
        <v>108</v>
      </c>
      <c r="Y56" s="12" t="e">
        <f t="shared" si="9"/>
        <v>#N/A</v>
      </c>
    </row>
    <row r="57" spans="1:26" x14ac:dyDescent="0.2">
      <c r="A57" s="315" t="e">
        <f t="shared" si="10"/>
        <v>#N/A</v>
      </c>
      <c r="B57" s="13">
        <v>7</v>
      </c>
      <c r="C57" s="15" t="e">
        <f>VLOOKUP(A57,沈下計算用バックデータ!$D$15:$G$470,4,FALSE)</f>
        <v>#N/A</v>
      </c>
      <c r="D57" s="15" t="e">
        <f>VLOOKUP(A57,沈下計算用バックデータ!$D$15:$F$470,2,FALSE)</f>
        <v>#N/A</v>
      </c>
      <c r="E57" s="15" t="e">
        <f>VLOOKUP(A57,沈下計算用バックデータ!$D$15:$F$470,3,FALSE)</f>
        <v>#N/A</v>
      </c>
      <c r="F57" s="14"/>
      <c r="G57" s="15"/>
      <c r="H57" s="15"/>
      <c r="I57" s="14"/>
      <c r="J57" s="14"/>
      <c r="K57" s="14"/>
      <c r="L57" s="14"/>
      <c r="M57" s="33"/>
      <c r="N57" s="33"/>
      <c r="O57" s="15" t="e">
        <f t="shared" si="17"/>
        <v>#N/A</v>
      </c>
      <c r="P57" s="15" t="e">
        <f t="shared" si="18"/>
        <v>#N/A</v>
      </c>
      <c r="Q57" s="15" t="e">
        <f t="shared" si="19"/>
        <v>#N/A</v>
      </c>
      <c r="R57" s="16" t="e">
        <f>IF(C57="","",IF(OR(AND(建物情報等!$K$16="はい",$D57&lt;=0.5),AND(建物情報等!$K$16="いいえ",$E57=0)),$N57*$Q57*0.25*100,0))</f>
        <v>#N/A</v>
      </c>
      <c r="S57" s="4"/>
      <c r="T57" s="4"/>
      <c r="U57" s="12" t="e">
        <f t="shared" si="5"/>
        <v>#N/A</v>
      </c>
      <c r="V57" s="12"/>
      <c r="W57" s="12">
        <f t="shared" si="7"/>
        <v>112</v>
      </c>
      <c r="X57" s="12">
        <f t="shared" si="8"/>
        <v>112</v>
      </c>
      <c r="Y57" s="12" t="e">
        <f t="shared" si="9"/>
        <v>#N/A</v>
      </c>
    </row>
    <row r="58" spans="1:26" x14ac:dyDescent="0.2">
      <c r="A58" s="315" t="e">
        <f t="shared" si="10"/>
        <v>#N/A</v>
      </c>
      <c r="B58" s="13">
        <v>7.25</v>
      </c>
      <c r="C58" s="15" t="e">
        <f>VLOOKUP(A58,沈下計算用バックデータ!$D$15:$G$470,4,FALSE)</f>
        <v>#N/A</v>
      </c>
      <c r="D58" s="15" t="e">
        <f>VLOOKUP(A58,沈下計算用バックデータ!$D$15:$F$470,2,FALSE)</f>
        <v>#N/A</v>
      </c>
      <c r="E58" s="15" t="e">
        <f>VLOOKUP(A58,沈下計算用バックデータ!$D$15:$F$470,3,FALSE)</f>
        <v>#N/A</v>
      </c>
      <c r="F58" s="14"/>
      <c r="G58" s="15"/>
      <c r="H58" s="15"/>
      <c r="I58" s="14"/>
      <c r="J58" s="14"/>
      <c r="K58" s="14"/>
      <c r="L58" s="14"/>
      <c r="M58" s="33"/>
      <c r="N58" s="33"/>
      <c r="O58" s="15" t="e">
        <f t="shared" si="17"/>
        <v>#N/A</v>
      </c>
      <c r="P58" s="15" t="e">
        <f t="shared" si="18"/>
        <v>#N/A</v>
      </c>
      <c r="Q58" s="15" t="e">
        <f t="shared" si="19"/>
        <v>#N/A</v>
      </c>
      <c r="R58" s="16" t="e">
        <f>IF(C58="","",IF(OR(AND(建物情報等!$K$16="はい",$D58&lt;=0.5),AND(建物情報等!$K$16="いいえ",$E58=0)),$N58*$Q58*0.25*100,0))</f>
        <v>#N/A</v>
      </c>
      <c r="S58" s="4"/>
      <c r="T58" s="4"/>
      <c r="U58" s="12" t="e">
        <f t="shared" si="5"/>
        <v>#N/A</v>
      </c>
      <c r="V58" s="12"/>
      <c r="W58" s="12">
        <f t="shared" si="7"/>
        <v>116</v>
      </c>
      <c r="X58" s="12">
        <f t="shared" si="8"/>
        <v>116</v>
      </c>
      <c r="Y58" s="12" t="e">
        <f t="shared" si="9"/>
        <v>#N/A</v>
      </c>
    </row>
    <row r="59" spans="1:26" x14ac:dyDescent="0.2">
      <c r="A59" s="315" t="e">
        <f t="shared" si="10"/>
        <v>#N/A</v>
      </c>
      <c r="B59" s="13">
        <v>7.5</v>
      </c>
      <c r="C59" s="15" t="e">
        <f>VLOOKUP(A59,沈下計算用バックデータ!$D$15:$G$470,4,FALSE)</f>
        <v>#N/A</v>
      </c>
      <c r="D59" s="15" t="e">
        <f>VLOOKUP(A59,沈下計算用バックデータ!$D$15:$F$470,2,FALSE)</f>
        <v>#N/A</v>
      </c>
      <c r="E59" s="15" t="e">
        <f>VLOOKUP(A59,沈下計算用バックデータ!$D$15:$F$470,3,FALSE)</f>
        <v>#N/A</v>
      </c>
      <c r="F59" s="14"/>
      <c r="G59" s="15"/>
      <c r="H59" s="15"/>
      <c r="I59" s="14"/>
      <c r="J59" s="14"/>
      <c r="K59" s="14"/>
      <c r="L59" s="14"/>
      <c r="M59" s="33"/>
      <c r="N59" s="33"/>
      <c r="O59" s="15" t="e">
        <f t="shared" si="17"/>
        <v>#N/A</v>
      </c>
      <c r="P59" s="15" t="e">
        <f t="shared" si="18"/>
        <v>#N/A</v>
      </c>
      <c r="Q59" s="15" t="e">
        <f t="shared" si="19"/>
        <v>#N/A</v>
      </c>
      <c r="R59" s="16" t="e">
        <f>IF(C59="","",IF(OR(AND(建物情報等!$K$16="はい",$D59&lt;=0.5),AND(建物情報等!$K$16="いいえ",$E59=0)),$N59*$Q59*0.25*100,0))</f>
        <v>#N/A</v>
      </c>
      <c r="S59" s="4"/>
      <c r="T59" s="4"/>
      <c r="U59" s="12" t="e">
        <f t="shared" si="5"/>
        <v>#N/A</v>
      </c>
      <c r="V59" s="12"/>
      <c r="W59" s="12">
        <f t="shared" si="7"/>
        <v>120</v>
      </c>
      <c r="X59" s="12">
        <f t="shared" si="8"/>
        <v>120</v>
      </c>
      <c r="Y59" s="12" t="e">
        <f t="shared" si="9"/>
        <v>#N/A</v>
      </c>
    </row>
    <row r="60" spans="1:26" x14ac:dyDescent="0.2">
      <c r="A60" s="315" t="e">
        <f t="shared" si="10"/>
        <v>#N/A</v>
      </c>
      <c r="B60" s="13">
        <v>7.75</v>
      </c>
      <c r="C60" s="15" t="e">
        <f>VLOOKUP(A60,沈下計算用バックデータ!$D$15:$G$470,4,FALSE)</f>
        <v>#N/A</v>
      </c>
      <c r="D60" s="15" t="e">
        <f>VLOOKUP(A60,沈下計算用バックデータ!$D$15:$F$470,2,FALSE)</f>
        <v>#N/A</v>
      </c>
      <c r="E60" s="15" t="e">
        <f>VLOOKUP(A60,沈下計算用バックデータ!$D$15:$F$470,3,FALSE)</f>
        <v>#N/A</v>
      </c>
      <c r="F60" s="14"/>
      <c r="G60" s="15"/>
      <c r="H60" s="15"/>
      <c r="I60" s="14"/>
      <c r="J60" s="14"/>
      <c r="K60" s="14"/>
      <c r="L60" s="14"/>
      <c r="M60" s="33"/>
      <c r="N60" s="33"/>
      <c r="O60" s="15" t="e">
        <f t="shared" si="17"/>
        <v>#N/A</v>
      </c>
      <c r="P60" s="15" t="e">
        <f t="shared" si="18"/>
        <v>#N/A</v>
      </c>
      <c r="Q60" s="15" t="e">
        <f t="shared" si="19"/>
        <v>#N/A</v>
      </c>
      <c r="R60" s="16" t="e">
        <f>IF(C60="","",IF(OR(AND(建物情報等!$K$16="はい",$D60&lt;=0.5),AND(建物情報等!$K$16="いいえ",$E60=0)),$N60*$Q60*0.25*100,0))</f>
        <v>#N/A</v>
      </c>
      <c r="S60" s="4"/>
      <c r="T60" s="4"/>
      <c r="U60" s="12" t="e">
        <f t="shared" si="5"/>
        <v>#N/A</v>
      </c>
      <c r="V60" s="12"/>
      <c r="W60" s="12">
        <f t="shared" si="7"/>
        <v>124</v>
      </c>
      <c r="X60" s="12">
        <f t="shared" si="8"/>
        <v>124</v>
      </c>
      <c r="Y60" s="12" t="e">
        <f t="shared" si="9"/>
        <v>#N/A</v>
      </c>
    </row>
    <row r="61" spans="1:26" x14ac:dyDescent="0.2">
      <c r="A61" s="315" t="e">
        <f t="shared" si="10"/>
        <v>#N/A</v>
      </c>
      <c r="B61" s="13">
        <v>8</v>
      </c>
      <c r="C61" s="15" t="e">
        <f>VLOOKUP(A61,沈下計算用バックデータ!$D$15:$G$470,4,FALSE)</f>
        <v>#N/A</v>
      </c>
      <c r="D61" s="15" t="e">
        <f>VLOOKUP(A61,沈下計算用バックデータ!$D$15:$F$470,2,FALSE)</f>
        <v>#N/A</v>
      </c>
      <c r="E61" s="15" t="e">
        <f>VLOOKUP(A61,沈下計算用バックデータ!$D$15:$F$470,3,FALSE)</f>
        <v>#N/A</v>
      </c>
      <c r="F61" s="14"/>
      <c r="G61" s="15"/>
      <c r="H61" s="15"/>
      <c r="I61" s="14"/>
      <c r="J61" s="14"/>
      <c r="K61" s="14"/>
      <c r="L61" s="14"/>
      <c r="M61" s="33"/>
      <c r="N61" s="33"/>
      <c r="O61" s="15" t="e">
        <f t="shared" si="17"/>
        <v>#N/A</v>
      </c>
      <c r="P61" s="15" t="e">
        <f t="shared" si="18"/>
        <v>#N/A</v>
      </c>
      <c r="Q61" s="15" t="e">
        <f t="shared" si="19"/>
        <v>#N/A</v>
      </c>
      <c r="R61" s="16" t="e">
        <f>IF(C61="","",IF(OR(AND(建物情報等!$K$16="はい",$D61&lt;=0.5),AND(建物情報等!$K$16="いいえ",$E61=0)),$N61*$Q61*0.25*100,0))</f>
        <v>#N/A</v>
      </c>
      <c r="S61" s="4"/>
      <c r="T61" s="4"/>
      <c r="U61" s="12" t="e">
        <f t="shared" si="5"/>
        <v>#N/A</v>
      </c>
      <c r="V61" s="12"/>
      <c r="W61" s="12">
        <f t="shared" si="7"/>
        <v>128</v>
      </c>
      <c r="X61" s="12">
        <f t="shared" si="8"/>
        <v>128</v>
      </c>
      <c r="Y61" s="12" t="e">
        <f t="shared" si="9"/>
        <v>#N/A</v>
      </c>
    </row>
    <row r="62" spans="1:26" x14ac:dyDescent="0.2">
      <c r="A62" s="315" t="e">
        <f t="shared" si="10"/>
        <v>#N/A</v>
      </c>
      <c r="B62" s="13">
        <v>8.25</v>
      </c>
      <c r="C62" s="15" t="e">
        <f>VLOOKUP(A62,沈下計算用バックデータ!$D$15:$G$470,4,FALSE)</f>
        <v>#N/A</v>
      </c>
      <c r="D62" s="15" t="e">
        <f>VLOOKUP(A62,沈下計算用バックデータ!$D$15:$F$470,2,FALSE)</f>
        <v>#N/A</v>
      </c>
      <c r="E62" s="15" t="e">
        <f>VLOOKUP(A62,沈下計算用バックデータ!$D$15:$F$470,3,FALSE)</f>
        <v>#N/A</v>
      </c>
      <c r="F62" s="14"/>
      <c r="G62" s="15"/>
      <c r="H62" s="15"/>
      <c r="I62" s="14"/>
      <c r="J62" s="14"/>
      <c r="K62" s="14"/>
      <c r="L62" s="14"/>
      <c r="M62" s="33"/>
      <c r="N62" s="33"/>
      <c r="O62" s="15" t="e">
        <f t="shared" si="17"/>
        <v>#N/A</v>
      </c>
      <c r="P62" s="15" t="e">
        <f t="shared" si="18"/>
        <v>#N/A</v>
      </c>
      <c r="Q62" s="15" t="e">
        <f t="shared" si="19"/>
        <v>#N/A</v>
      </c>
      <c r="R62" s="16" t="e">
        <f>IF(C62="","",IF(OR(AND(建物情報等!$K$16="はい",$D62&lt;=0.5),AND(建物情報等!$K$16="いいえ",$E62=0)),$N62*$Q62*0.25*100,0))</f>
        <v>#N/A</v>
      </c>
      <c r="S62" s="4"/>
      <c r="T62" s="4"/>
      <c r="U62" s="12" t="e">
        <f t="shared" si="5"/>
        <v>#N/A</v>
      </c>
      <c r="V62" s="12"/>
      <c r="W62" s="12">
        <f t="shared" si="7"/>
        <v>132</v>
      </c>
      <c r="X62" s="12">
        <f t="shared" si="8"/>
        <v>132</v>
      </c>
      <c r="Y62" s="12" t="e">
        <f t="shared" si="9"/>
        <v>#N/A</v>
      </c>
    </row>
    <row r="63" spans="1:26" x14ac:dyDescent="0.2">
      <c r="A63" s="315" t="e">
        <f t="shared" si="10"/>
        <v>#N/A</v>
      </c>
      <c r="B63" s="13">
        <v>8.5</v>
      </c>
      <c r="C63" s="15" t="e">
        <f>VLOOKUP(A63,沈下計算用バックデータ!$D$15:$G$470,4,FALSE)</f>
        <v>#N/A</v>
      </c>
      <c r="D63" s="15" t="e">
        <f>VLOOKUP(A63,沈下計算用バックデータ!$D$15:$F$470,2,FALSE)</f>
        <v>#N/A</v>
      </c>
      <c r="E63" s="15" t="e">
        <f>VLOOKUP(A63,沈下計算用バックデータ!$D$15:$F$470,3,FALSE)</f>
        <v>#N/A</v>
      </c>
      <c r="F63" s="14"/>
      <c r="G63" s="15"/>
      <c r="H63" s="15"/>
      <c r="I63" s="14"/>
      <c r="J63" s="14"/>
      <c r="K63" s="14"/>
      <c r="L63" s="14"/>
      <c r="M63" s="33"/>
      <c r="N63" s="33"/>
      <c r="O63" s="15" t="e">
        <f t="shared" si="17"/>
        <v>#N/A</v>
      </c>
      <c r="P63" s="15" t="e">
        <f t="shared" si="18"/>
        <v>#N/A</v>
      </c>
      <c r="Q63" s="15" t="e">
        <f t="shared" si="19"/>
        <v>#N/A</v>
      </c>
      <c r="R63" s="16" t="e">
        <f>IF(C63="","",IF(OR(AND(建物情報等!$K$16="はい",$D63&lt;=0.5),AND(建物情報等!$K$16="いいえ",$E63=0)),$N63*$Q63*0.25*100,0))</f>
        <v>#N/A</v>
      </c>
      <c r="S63" s="4"/>
      <c r="T63" s="4"/>
      <c r="U63" s="12" t="e">
        <f t="shared" si="5"/>
        <v>#N/A</v>
      </c>
      <c r="V63" s="12"/>
      <c r="W63" s="12">
        <f t="shared" si="7"/>
        <v>136</v>
      </c>
      <c r="X63" s="12">
        <f t="shared" si="8"/>
        <v>136</v>
      </c>
      <c r="Y63" s="12" t="e">
        <f t="shared" si="9"/>
        <v>#N/A</v>
      </c>
    </row>
    <row r="64" spans="1:26" x14ac:dyDescent="0.2">
      <c r="A64" s="315" t="e">
        <f t="shared" si="10"/>
        <v>#N/A</v>
      </c>
      <c r="B64" s="13">
        <v>8.75</v>
      </c>
      <c r="C64" s="15" t="e">
        <f>VLOOKUP(A64,沈下計算用バックデータ!$D$15:$G$470,4,FALSE)</f>
        <v>#N/A</v>
      </c>
      <c r="D64" s="15" t="e">
        <f>VLOOKUP(A64,沈下計算用バックデータ!$D$15:$F$470,2,FALSE)</f>
        <v>#N/A</v>
      </c>
      <c r="E64" s="15" t="e">
        <f>VLOOKUP(A64,沈下計算用バックデータ!$D$15:$F$470,3,FALSE)</f>
        <v>#N/A</v>
      </c>
      <c r="F64" s="14"/>
      <c r="G64" s="15"/>
      <c r="H64" s="15"/>
      <c r="I64" s="14"/>
      <c r="J64" s="14"/>
      <c r="K64" s="14"/>
      <c r="L64" s="14"/>
      <c r="M64" s="33"/>
      <c r="N64" s="33"/>
      <c r="O64" s="15" t="e">
        <f t="shared" si="17"/>
        <v>#N/A</v>
      </c>
      <c r="P64" s="15" t="e">
        <f t="shared" si="18"/>
        <v>#N/A</v>
      </c>
      <c r="Q64" s="15" t="e">
        <f t="shared" si="19"/>
        <v>#N/A</v>
      </c>
      <c r="R64" s="16" t="e">
        <f>IF(C64="","",IF(OR(AND(建物情報等!$K$16="はい",$D64&lt;=0.5),AND(建物情報等!$K$16="いいえ",$E64=0)),$N64*$Q64*0.25*100,0))</f>
        <v>#N/A</v>
      </c>
      <c r="S64" s="4"/>
      <c r="T64" s="4"/>
      <c r="U64" s="12" t="e">
        <f t="shared" si="5"/>
        <v>#N/A</v>
      </c>
      <c r="V64" s="12"/>
      <c r="W64" s="12">
        <f t="shared" si="7"/>
        <v>140</v>
      </c>
      <c r="X64" s="12">
        <f t="shared" si="8"/>
        <v>140</v>
      </c>
      <c r="Y64" s="12" t="e">
        <f t="shared" si="9"/>
        <v>#N/A</v>
      </c>
    </row>
    <row r="65" spans="1:26" x14ac:dyDescent="0.2">
      <c r="A65" s="315" t="e">
        <f t="shared" si="10"/>
        <v>#N/A</v>
      </c>
      <c r="B65" s="13">
        <v>9</v>
      </c>
      <c r="C65" s="15" t="e">
        <f>VLOOKUP(A65,沈下計算用バックデータ!$D$15:$G$470,4,FALSE)</f>
        <v>#N/A</v>
      </c>
      <c r="D65" s="15" t="e">
        <f>VLOOKUP(A65,沈下計算用バックデータ!$D$15:$F$470,2,FALSE)</f>
        <v>#N/A</v>
      </c>
      <c r="E65" s="15" t="e">
        <f>VLOOKUP(A65,沈下計算用バックデータ!$D$15:$F$470,3,FALSE)</f>
        <v>#N/A</v>
      </c>
      <c r="F65" s="14"/>
      <c r="G65" s="15"/>
      <c r="H65" s="15"/>
      <c r="I65" s="14"/>
      <c r="J65" s="14"/>
      <c r="K65" s="14"/>
      <c r="L65" s="14"/>
      <c r="M65" s="33"/>
      <c r="N65" s="33"/>
      <c r="O65" s="15" t="e">
        <f t="shared" si="17"/>
        <v>#N/A</v>
      </c>
      <c r="P65" s="15" t="e">
        <f t="shared" si="18"/>
        <v>#N/A</v>
      </c>
      <c r="Q65" s="15" t="e">
        <f t="shared" si="19"/>
        <v>#N/A</v>
      </c>
      <c r="R65" s="16" t="e">
        <f>IF(C65="","",IF(OR(AND(建物情報等!$K$16="はい",$D65&lt;=0.5),AND(建物情報等!$K$16="いいえ",$E65=0)),$N65*$Q65*0.25*100,0))</f>
        <v>#N/A</v>
      </c>
      <c r="S65" s="4"/>
      <c r="T65" s="4"/>
      <c r="U65" s="12" t="e">
        <f t="shared" si="5"/>
        <v>#N/A</v>
      </c>
      <c r="V65" s="12"/>
      <c r="W65" s="12">
        <f t="shared" si="7"/>
        <v>144</v>
      </c>
      <c r="X65" s="12">
        <f t="shared" si="8"/>
        <v>144</v>
      </c>
      <c r="Y65" s="12" t="e">
        <f t="shared" si="9"/>
        <v>#N/A</v>
      </c>
    </row>
    <row r="66" spans="1:26" x14ac:dyDescent="0.2">
      <c r="A66" s="315" t="e">
        <f t="shared" si="10"/>
        <v>#N/A</v>
      </c>
      <c r="B66" s="13">
        <v>9.25</v>
      </c>
      <c r="C66" s="15" t="e">
        <f>VLOOKUP(A66,沈下計算用バックデータ!$D$15:$G$470,4,FALSE)</f>
        <v>#N/A</v>
      </c>
      <c r="D66" s="15" t="e">
        <f>VLOOKUP(A66,沈下計算用バックデータ!$D$15:$F$470,2,FALSE)</f>
        <v>#N/A</v>
      </c>
      <c r="E66" s="15" t="e">
        <f>VLOOKUP(A66,沈下計算用バックデータ!$D$15:$F$470,3,FALSE)</f>
        <v>#N/A</v>
      </c>
      <c r="F66" s="14"/>
      <c r="G66" s="15"/>
      <c r="H66" s="15"/>
      <c r="I66" s="14"/>
      <c r="J66" s="14"/>
      <c r="K66" s="14"/>
      <c r="L66" s="14"/>
      <c r="M66" s="33"/>
      <c r="N66" s="33"/>
      <c r="O66" s="15" t="e">
        <f t="shared" si="17"/>
        <v>#N/A</v>
      </c>
      <c r="P66" s="15" t="e">
        <f t="shared" si="18"/>
        <v>#N/A</v>
      </c>
      <c r="Q66" s="15" t="e">
        <f t="shared" si="19"/>
        <v>#N/A</v>
      </c>
      <c r="R66" s="16" t="e">
        <f>IF(C66="","",IF(OR(AND(建物情報等!$K$16="はい",$D66&lt;=0.5),AND(建物情報等!$K$16="いいえ",$E66=0)),$N66*$Q66*0.25*100,0))</f>
        <v>#N/A</v>
      </c>
      <c r="S66" s="4"/>
      <c r="T66" s="4"/>
      <c r="U66" s="12" t="e">
        <f t="shared" si="5"/>
        <v>#N/A</v>
      </c>
      <c r="V66" s="12"/>
      <c r="W66" s="12">
        <f t="shared" si="7"/>
        <v>148</v>
      </c>
      <c r="X66" s="12">
        <f t="shared" si="8"/>
        <v>148</v>
      </c>
      <c r="Y66" s="12" t="e">
        <f t="shared" si="9"/>
        <v>#N/A</v>
      </c>
    </row>
    <row r="67" spans="1:26" x14ac:dyDescent="0.2">
      <c r="A67" s="315" t="e">
        <f t="shared" si="10"/>
        <v>#N/A</v>
      </c>
      <c r="B67" s="13">
        <v>9.5</v>
      </c>
      <c r="C67" s="15" t="e">
        <f>VLOOKUP(A67,沈下計算用バックデータ!$D$15:$G$470,4,FALSE)</f>
        <v>#N/A</v>
      </c>
      <c r="D67" s="15" t="e">
        <f>VLOOKUP(A67,沈下計算用バックデータ!$D$15:$F$470,2,FALSE)</f>
        <v>#N/A</v>
      </c>
      <c r="E67" s="15" t="e">
        <f>VLOOKUP(A67,沈下計算用バックデータ!$D$15:$F$470,3,FALSE)</f>
        <v>#N/A</v>
      </c>
      <c r="F67" s="14"/>
      <c r="G67" s="15"/>
      <c r="H67" s="15"/>
      <c r="I67" s="14"/>
      <c r="J67" s="14"/>
      <c r="K67" s="14"/>
      <c r="L67" s="14"/>
      <c r="M67" s="33"/>
      <c r="N67" s="33"/>
      <c r="O67" s="15" t="e">
        <f t="shared" si="17"/>
        <v>#N/A</v>
      </c>
      <c r="P67" s="15" t="e">
        <f t="shared" si="18"/>
        <v>#N/A</v>
      </c>
      <c r="Q67" s="15" t="e">
        <f t="shared" si="19"/>
        <v>#N/A</v>
      </c>
      <c r="R67" s="16" t="e">
        <f>IF(C67="","",IF(OR(AND(建物情報等!$K$16="はい",$D67&lt;=0.5),AND(建物情報等!$K$16="いいえ",$E67=0)),$N67*$Q67*0.25*100,0))</f>
        <v>#N/A</v>
      </c>
      <c r="S67" s="4"/>
      <c r="T67" s="4"/>
      <c r="U67" s="12" t="e">
        <f t="shared" si="5"/>
        <v>#N/A</v>
      </c>
      <c r="V67" s="12"/>
      <c r="W67" s="12">
        <f t="shared" si="7"/>
        <v>152</v>
      </c>
      <c r="X67" s="12">
        <f t="shared" si="8"/>
        <v>152</v>
      </c>
      <c r="Y67" s="12" t="e">
        <f t="shared" si="9"/>
        <v>#N/A</v>
      </c>
    </row>
    <row r="68" spans="1:26" hidden="1" x14ac:dyDescent="0.2">
      <c r="A68" s="315" t="e">
        <f t="shared" si="10"/>
        <v>#N/A</v>
      </c>
      <c r="B68" s="13">
        <v>9.75</v>
      </c>
      <c r="C68" s="15" t="e">
        <f>VLOOKUP(A68,沈下計算用バックデータ!$D$15:$G$470,4,FALSE)</f>
        <v>#N/A</v>
      </c>
      <c r="D68" s="15" t="e">
        <f>VLOOKUP(A68,沈下計算用バックデータ!$D$15:$F$470,2,FALSE)</f>
        <v>#N/A</v>
      </c>
      <c r="E68" s="15" t="e">
        <f>VLOOKUP(A68,沈下計算用バックデータ!$D$15:$F$470,3,FALSE)</f>
        <v>#N/A</v>
      </c>
      <c r="F68" s="14"/>
      <c r="G68" s="15"/>
      <c r="H68" s="15"/>
      <c r="I68" s="14"/>
      <c r="J68" s="14"/>
      <c r="K68" s="14"/>
      <c r="L68" s="14"/>
      <c r="M68" s="33"/>
      <c r="N68" s="33"/>
      <c r="O68" s="15" t="e">
        <f t="shared" si="17"/>
        <v>#N/A</v>
      </c>
      <c r="P68" s="15" t="e">
        <f t="shared" si="18"/>
        <v>#N/A</v>
      </c>
      <c r="Q68" s="15" t="e">
        <f t="shared" si="19"/>
        <v>#N/A</v>
      </c>
      <c r="R68" s="16" t="e">
        <f>IF(C68="","",IF(OR(AND(建物情報等!$K$16="はい",$D68&lt;=0.5),AND(建物情報等!$K$16="いいえ",$E68=0)),$N68*$Q68*0.25*100,0))</f>
        <v>#N/A</v>
      </c>
      <c r="S68" s="4"/>
      <c r="T68" s="4"/>
      <c r="U68" s="12" t="e">
        <f t="shared" si="5"/>
        <v>#N/A</v>
      </c>
      <c r="V68" s="12"/>
      <c r="W68" s="12">
        <f t="shared" si="7"/>
        <v>156</v>
      </c>
      <c r="X68" s="12">
        <f t="shared" si="8"/>
        <v>156</v>
      </c>
      <c r="Y68" s="12" t="e">
        <f t="shared" si="9"/>
        <v>#N/A</v>
      </c>
    </row>
    <row r="69" spans="1:26" hidden="1" x14ac:dyDescent="0.2">
      <c r="A69" s="315" t="e">
        <f t="shared" si="10"/>
        <v>#N/A</v>
      </c>
      <c r="B69" s="13">
        <v>10</v>
      </c>
      <c r="C69" s="15" t="e">
        <f>VLOOKUP(A69,沈下計算用バックデータ!$D$15:$G$470,4,FALSE)</f>
        <v>#N/A</v>
      </c>
      <c r="D69" s="15" t="e">
        <f>VLOOKUP(A69,沈下計算用バックデータ!$D$15:$F$470,2,FALSE)</f>
        <v>#N/A</v>
      </c>
      <c r="E69" s="15" t="e">
        <f>VLOOKUP(A69,沈下計算用バックデータ!$D$15:$F$470,3,FALSE)</f>
        <v>#N/A</v>
      </c>
      <c r="F69" s="14"/>
      <c r="G69" s="15"/>
      <c r="H69" s="15"/>
      <c r="I69" s="14"/>
      <c r="J69" s="14"/>
      <c r="K69" s="14"/>
      <c r="L69" s="14"/>
      <c r="M69" s="33"/>
      <c r="N69" s="33"/>
      <c r="O69" s="15" t="e">
        <f t="shared" si="17"/>
        <v>#N/A</v>
      </c>
      <c r="P69" s="15" t="e">
        <f t="shared" si="18"/>
        <v>#N/A</v>
      </c>
      <c r="Q69" s="15" t="e">
        <f t="shared" si="19"/>
        <v>#N/A</v>
      </c>
      <c r="R69" s="16" t="e">
        <f>IF(C69="","",IF(OR(AND(建物情報等!$K$16="はい",$D69&lt;=0.5),AND(建物情報等!$K$16="いいえ",$E69=0)),$N69*$Q69*0.25*100,0))</f>
        <v>#N/A</v>
      </c>
      <c r="S69" s="4"/>
      <c r="T69" s="4"/>
      <c r="U69" s="12" t="e">
        <f t="shared" si="5"/>
        <v>#N/A</v>
      </c>
      <c r="V69" s="12"/>
      <c r="W69" s="12">
        <f t="shared" si="7"/>
        <v>160</v>
      </c>
      <c r="X69" s="12">
        <f t="shared" si="8"/>
        <v>160</v>
      </c>
      <c r="Y69" s="12" t="e">
        <f t="shared" si="9"/>
        <v>#N/A</v>
      </c>
    </row>
    <row r="70" spans="1:26" x14ac:dyDescent="0.2">
      <c r="K70" s="32"/>
      <c r="R70" s="7" t="s">
        <v>41</v>
      </c>
      <c r="S70" s="17" t="e">
        <f>MAX(S30:S69)</f>
        <v>#N/A</v>
      </c>
      <c r="T70" s="17"/>
    </row>
    <row r="71" spans="1:26" x14ac:dyDescent="0.2">
      <c r="R71" s="7"/>
      <c r="S71" s="50"/>
      <c r="T71" s="50"/>
    </row>
    <row r="72" spans="1:26" x14ac:dyDescent="0.2">
      <c r="R72" s="7"/>
      <c r="S72" s="50"/>
      <c r="T72" s="50"/>
    </row>
    <row r="73" spans="1:26" x14ac:dyDescent="0.2">
      <c r="R73" s="7"/>
      <c r="S73" s="50"/>
      <c r="T73" s="50"/>
    </row>
    <row r="74" spans="1:26" x14ac:dyDescent="0.2">
      <c r="R74" s="7"/>
      <c r="S74" s="50"/>
      <c r="T74" s="50"/>
    </row>
    <row r="75" spans="1:26" x14ac:dyDescent="0.2">
      <c r="R75" s="7"/>
      <c r="S75" s="50"/>
      <c r="T75" s="50"/>
    </row>
    <row r="76" spans="1:26" x14ac:dyDescent="0.2">
      <c r="R76" s="7"/>
      <c r="S76" s="50"/>
      <c r="T76" s="50"/>
    </row>
    <row r="77" spans="1:26" x14ac:dyDescent="0.2">
      <c r="R77" s="7"/>
      <c r="S77" s="50"/>
      <c r="T77" s="50"/>
    </row>
    <row r="78" spans="1:26" x14ac:dyDescent="0.2">
      <c r="R78" s="7"/>
      <c r="S78" s="50"/>
      <c r="T78" s="50"/>
    </row>
    <row r="79" spans="1:26" x14ac:dyDescent="0.2">
      <c r="R79" s="7"/>
      <c r="S79" s="50"/>
      <c r="T79" s="50"/>
    </row>
    <row r="80" spans="1:26" ht="19.2" x14ac:dyDescent="0.2">
      <c r="B80" s="49"/>
      <c r="D80" s="48"/>
      <c r="E80" s="49"/>
      <c r="R80" s="22"/>
      <c r="U80" s="22"/>
      <c r="V80" s="22"/>
      <c r="W80" s="22"/>
      <c r="X80" s="22"/>
      <c r="Y80" s="22"/>
      <c r="Z80" s="22"/>
    </row>
    <row r="81" spans="2:20" ht="19.2" x14ac:dyDescent="0.2">
      <c r="B81" s="49"/>
      <c r="D81" s="48"/>
      <c r="T81" s="23"/>
    </row>
    <row r="83" spans="2:20" ht="13.5" customHeight="1" x14ac:dyDescent="0.2">
      <c r="B83" s="469" t="s">
        <v>44</v>
      </c>
      <c r="C83" s="470"/>
      <c r="D83" s="470"/>
      <c r="E83" s="470"/>
      <c r="F83" s="470"/>
      <c r="G83" s="470"/>
      <c r="H83" s="470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470"/>
      <c r="T83" s="471"/>
    </row>
    <row r="84" spans="2:20" x14ac:dyDescent="0.2">
      <c r="B84" s="472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73"/>
    </row>
    <row r="85" spans="2:20" x14ac:dyDescent="0.2">
      <c r="B85" s="24" t="s">
        <v>45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6"/>
    </row>
  </sheetData>
  <sheetProtection algorithmName="SHA-512" hashValue="xeO94F8fmkZ2WF+xeK49gCcrLnoRZ0dEm55nMx2baC4aXVeP+178wY8SBnrJgrd4Z1I6TTWjwM0YhAL/iK5Eqw==" saltValue="SvTxN+vvNnoor6NbWIaRgg==" spinCount="100000" sheet="1" objects="1" scenarios="1"/>
  <mergeCells count="3">
    <mergeCell ref="C1:D1"/>
    <mergeCell ref="E1:H1"/>
    <mergeCell ref="B83:T84"/>
  </mergeCells>
  <phoneticPr fontId="3"/>
  <pageMargins left="0.77" right="0.16" top="0.75" bottom="1" header="0.51200000000000001" footer="0.51200000000000001"/>
  <pageSetup paperSize="9" scale="65" orientation="portrait" horizontalDpi="360" verticalDpi="36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85"/>
  <sheetViews>
    <sheetView showGridLines="0" topLeftCell="A36" zoomScale="115" zoomScaleNormal="115" workbookViewId="0">
      <selection activeCell="R39" sqref="R39"/>
    </sheetView>
  </sheetViews>
  <sheetFormatPr defaultColWidth="8.77734375" defaultRowHeight="13.2" x14ac:dyDescent="0.2"/>
  <cols>
    <col min="1" max="1" width="5.44140625" customWidth="1"/>
    <col min="3" max="3" width="8.77734375" bestFit="1" customWidth="1"/>
    <col min="4" max="4" width="5.77734375" bestFit="1" customWidth="1"/>
    <col min="5" max="5" width="7.77734375" bestFit="1" customWidth="1"/>
    <col min="6" max="6" width="7.109375" bestFit="1" customWidth="1"/>
    <col min="7" max="8" width="0" hidden="1" customWidth="1"/>
    <col min="9" max="12" width="9" hidden="1" customWidth="1"/>
    <col min="14" max="14" width="9.44140625" bestFit="1" customWidth="1"/>
    <col min="21" max="25" width="0" hidden="1" customWidth="1"/>
  </cols>
  <sheetData>
    <row r="1" spans="2:18" x14ac:dyDescent="0.2">
      <c r="B1" s="7" t="s">
        <v>46</v>
      </c>
      <c r="C1" s="468">
        <f>沈下検討書!C1</f>
        <v>0</v>
      </c>
      <c r="D1" s="468"/>
      <c r="E1" s="468">
        <f>沈下検討書!$G$1</f>
        <v>0</v>
      </c>
      <c r="F1" s="468"/>
      <c r="G1" s="468"/>
      <c r="H1" s="468"/>
      <c r="N1" s="2" t="s">
        <v>39</v>
      </c>
    </row>
    <row r="2" spans="2:18" x14ac:dyDescent="0.2">
      <c r="E2" s="7"/>
      <c r="F2" s="9"/>
    </row>
    <row r="3" spans="2:18" ht="14.4" x14ac:dyDescent="0.2">
      <c r="B3" t="s">
        <v>142</v>
      </c>
      <c r="C3" s="242"/>
      <c r="D3" s="242"/>
      <c r="E3" s="243" t="s">
        <v>143</v>
      </c>
      <c r="F3" s="241" t="e">
        <f>#REF!</f>
        <v>#REF!</v>
      </c>
    </row>
    <row r="4" spans="2:18" ht="14.4" x14ac:dyDescent="0.2">
      <c r="B4" t="s">
        <v>21</v>
      </c>
      <c r="E4" s="5" t="s">
        <v>30</v>
      </c>
      <c r="F4" s="10">
        <f>沈下検討書!F5</f>
        <v>0</v>
      </c>
      <c r="N4" s="7" t="s">
        <v>99</v>
      </c>
      <c r="O4" s="28">
        <v>16</v>
      </c>
      <c r="P4" s="9" t="s">
        <v>192</v>
      </c>
      <c r="Q4" s="28">
        <v>18</v>
      </c>
      <c r="R4" t="s">
        <v>193</v>
      </c>
    </row>
    <row r="5" spans="2:18" ht="14.4" x14ac:dyDescent="0.2">
      <c r="B5" t="s">
        <v>22</v>
      </c>
      <c r="E5" s="5" t="s">
        <v>12</v>
      </c>
      <c r="F5" s="10">
        <f>沈下検討書!F6</f>
        <v>0</v>
      </c>
      <c r="N5" s="7"/>
      <c r="O5" s="9"/>
    </row>
    <row r="6" spans="2:18" ht="14.4" x14ac:dyDescent="0.2">
      <c r="B6" t="s">
        <v>23</v>
      </c>
      <c r="E6" s="5" t="s">
        <v>34</v>
      </c>
      <c r="F6" s="10"/>
    </row>
    <row r="7" spans="2:18" ht="14.4" x14ac:dyDescent="0.2">
      <c r="B7" t="s">
        <v>24</v>
      </c>
      <c r="E7" s="5" t="s">
        <v>13</v>
      </c>
      <c r="F7" s="10">
        <f>沈下検討書!F7</f>
        <v>0</v>
      </c>
      <c r="G7" s="6"/>
    </row>
    <row r="8" spans="2:18" ht="14.4" x14ac:dyDescent="0.2">
      <c r="E8" s="5" t="s">
        <v>14</v>
      </c>
      <c r="F8" s="10" t="s">
        <v>57</v>
      </c>
    </row>
    <row r="9" spans="2:18" ht="14.4" x14ac:dyDescent="0.2">
      <c r="E9" s="5" t="s">
        <v>15</v>
      </c>
      <c r="F9" s="10" t="s">
        <v>58</v>
      </c>
    </row>
    <row r="10" spans="2:18" ht="15.6" x14ac:dyDescent="0.3">
      <c r="B10" t="s">
        <v>70</v>
      </c>
      <c r="E10" s="8" t="s">
        <v>61</v>
      </c>
      <c r="F10" s="30" t="s">
        <v>62</v>
      </c>
    </row>
    <row r="11" spans="2:18" ht="15.6" x14ac:dyDescent="0.3">
      <c r="B11" t="s">
        <v>26</v>
      </c>
      <c r="E11" s="5" t="s">
        <v>35</v>
      </c>
      <c r="F11" s="10" t="s">
        <v>36</v>
      </c>
    </row>
    <row r="12" spans="2:18" ht="18" x14ac:dyDescent="0.2">
      <c r="B12" t="s">
        <v>96</v>
      </c>
      <c r="E12" s="5" t="s">
        <v>98</v>
      </c>
    </row>
    <row r="13" spans="2:18" x14ac:dyDescent="0.2">
      <c r="B13" s="19" t="s">
        <v>43</v>
      </c>
      <c r="C13" s="19"/>
      <c r="D13" s="19"/>
      <c r="E13" s="20" t="s">
        <v>47</v>
      </c>
      <c r="F13" s="21" t="s">
        <v>48</v>
      </c>
      <c r="G13" s="19"/>
    </row>
    <row r="14" spans="2:18" x14ac:dyDescent="0.2">
      <c r="B14" t="s">
        <v>71</v>
      </c>
      <c r="E14" s="7" t="s">
        <v>37</v>
      </c>
      <c r="F14" s="9" t="str">
        <f>建物情報等!F12&amp;建物情報等!G12&amp;建物情報等!H12</f>
        <v>1/（・C）</v>
      </c>
    </row>
    <row r="15" spans="2:18" x14ac:dyDescent="0.2">
      <c r="B15" t="s">
        <v>148</v>
      </c>
      <c r="E15" s="7" t="s">
        <v>149</v>
      </c>
      <c r="F15" s="9" t="s">
        <v>150</v>
      </c>
    </row>
    <row r="16" spans="2:18" x14ac:dyDescent="0.2">
      <c r="B16" t="s">
        <v>151</v>
      </c>
      <c r="E16" s="7" t="s">
        <v>152</v>
      </c>
      <c r="F16" s="9" t="s">
        <v>153</v>
      </c>
    </row>
    <row r="17" spans="1:27" x14ac:dyDescent="0.2">
      <c r="B17" t="s">
        <v>25</v>
      </c>
      <c r="E17" s="7" t="s">
        <v>38</v>
      </c>
      <c r="F17" s="9">
        <v>0.25</v>
      </c>
    </row>
    <row r="18" spans="1:27" x14ac:dyDescent="0.2">
      <c r="E18" s="7"/>
    </row>
    <row r="19" spans="1:27" x14ac:dyDescent="0.2">
      <c r="B19" t="s">
        <v>40</v>
      </c>
      <c r="E19" s="7" t="s">
        <v>20</v>
      </c>
      <c r="F19" t="s">
        <v>19</v>
      </c>
    </row>
    <row r="20" spans="1:27" x14ac:dyDescent="0.2">
      <c r="E20" s="7"/>
    </row>
    <row r="21" spans="1:27" x14ac:dyDescent="0.2">
      <c r="B21" s="19" t="s">
        <v>42</v>
      </c>
      <c r="E21" s="7"/>
    </row>
    <row r="22" spans="1:27" x14ac:dyDescent="0.2">
      <c r="B22" t="s">
        <v>72</v>
      </c>
      <c r="E22" s="7"/>
    </row>
    <row r="23" spans="1:27" x14ac:dyDescent="0.2">
      <c r="E23" s="7"/>
      <c r="L23" s="34" t="str">
        <f>IF($C23="","",(1/(2*3.14)*(($G23*$H23/(SQRT($G23^2+$H23^2+1)))*(($G23^2+$H23^2+2)/(($G23^2+1)*($H23^2+1)))+(ASIN(($G23*$H23)/(SQRT(($G23^2+1)*($H23^2+1))))))))</f>
        <v/>
      </c>
    </row>
    <row r="24" spans="1:27" x14ac:dyDescent="0.2">
      <c r="A24" s="315" t="e">
        <f>IF(C24="","",VLOOKUP(C24,アルファベット変換,2,FALSE))</f>
        <v>#N/A</v>
      </c>
      <c r="B24" t="s">
        <v>10</v>
      </c>
      <c r="C24" s="117">
        <f>沈下検討書!X9</f>
        <v>0</v>
      </c>
    </row>
    <row r="25" spans="1:27" s="3" customFormat="1" ht="27" customHeight="1" x14ac:dyDescent="0.2">
      <c r="A25" s="2"/>
      <c r="B25" s="134" t="s">
        <v>140</v>
      </c>
      <c r="C25" s="3" t="s">
        <v>2</v>
      </c>
      <c r="D25" s="3" t="s">
        <v>0</v>
      </c>
      <c r="E25" s="3" t="s">
        <v>3</v>
      </c>
      <c r="F25" s="3" t="s">
        <v>4</v>
      </c>
      <c r="G25" s="3" t="s">
        <v>28</v>
      </c>
      <c r="H25" s="3" t="s">
        <v>29</v>
      </c>
      <c r="I25" s="3" t="s">
        <v>63</v>
      </c>
      <c r="J25" s="3" t="s">
        <v>64</v>
      </c>
      <c r="K25" s="3" t="s">
        <v>65</v>
      </c>
      <c r="L25" s="3" t="s">
        <v>66</v>
      </c>
      <c r="M25" s="29" t="s">
        <v>60</v>
      </c>
      <c r="N25" s="3" t="s">
        <v>5</v>
      </c>
      <c r="O25" s="3" t="s">
        <v>144</v>
      </c>
      <c r="P25" s="3" t="s">
        <v>146</v>
      </c>
      <c r="Q25" s="3" t="s">
        <v>1</v>
      </c>
      <c r="R25" s="3" t="s">
        <v>9</v>
      </c>
      <c r="S25" s="3" t="s">
        <v>18</v>
      </c>
      <c r="U25" s="11" t="s">
        <v>7</v>
      </c>
      <c r="V25" s="11" t="s">
        <v>27</v>
      </c>
      <c r="W25" s="11" t="s">
        <v>6</v>
      </c>
      <c r="X25" s="11"/>
      <c r="Y25" s="11"/>
      <c r="Z25" s="3" t="s">
        <v>189</v>
      </c>
      <c r="AA25" s="3" t="s">
        <v>190</v>
      </c>
    </row>
    <row r="26" spans="1:27" x14ac:dyDescent="0.2">
      <c r="B26" t="s">
        <v>34</v>
      </c>
      <c r="D26" t="s">
        <v>49</v>
      </c>
      <c r="E26" t="s">
        <v>50</v>
      </c>
      <c r="M26" t="s">
        <v>59</v>
      </c>
      <c r="N26" t="s">
        <v>51</v>
      </c>
      <c r="O26" t="s">
        <v>145</v>
      </c>
      <c r="P26" t="s">
        <v>147</v>
      </c>
      <c r="Q26" s="18" t="s">
        <v>52</v>
      </c>
      <c r="R26" t="s">
        <v>53</v>
      </c>
      <c r="S26" t="s">
        <v>54</v>
      </c>
      <c r="U26" s="12"/>
      <c r="V26" s="12"/>
      <c r="W26" s="12"/>
      <c r="X26" s="12"/>
      <c r="Y26" s="12"/>
      <c r="Z26" t="s">
        <v>191</v>
      </c>
    </row>
    <row r="27" spans="1:27" x14ac:dyDescent="0.2">
      <c r="C27" s="1" t="s">
        <v>16</v>
      </c>
      <c r="U27" s="12"/>
      <c r="V27" s="12"/>
      <c r="W27" s="12"/>
      <c r="X27" s="12"/>
      <c r="Y27" s="12"/>
    </row>
    <row r="28" spans="1:27" x14ac:dyDescent="0.2">
      <c r="B28" t="s">
        <v>55</v>
      </c>
      <c r="C28" s="1" t="s">
        <v>17</v>
      </c>
      <c r="D28" t="s">
        <v>31</v>
      </c>
      <c r="E28" t="s">
        <v>8</v>
      </c>
      <c r="N28" t="s">
        <v>32</v>
      </c>
      <c r="R28" t="s">
        <v>33</v>
      </c>
      <c r="S28" t="s">
        <v>11</v>
      </c>
      <c r="U28" s="12"/>
      <c r="V28" s="12"/>
      <c r="W28" s="12"/>
      <c r="X28" s="12"/>
      <c r="Y28" s="12"/>
      <c r="Z28" t="e">
        <f>AVERAGE(Z30:Z49)</f>
        <v>#N/A</v>
      </c>
      <c r="AA28" t="e">
        <f>IF($Z$28&gt;0,建物情報等!$N$19*((1-建物情報等!$N$20^2)/(1400*Z28))*建物情報等!$F$11*建物情報等!$F$9*100,0)</f>
        <v>#N/A</v>
      </c>
    </row>
    <row r="29" spans="1:27" x14ac:dyDescent="0.2">
      <c r="U29" s="12"/>
      <c r="V29" s="12"/>
      <c r="W29" s="12"/>
      <c r="X29" s="12"/>
      <c r="Y29" s="12"/>
    </row>
    <row r="30" spans="1:27" x14ac:dyDescent="0.2">
      <c r="A30" s="315" t="e">
        <f>CONCATENATE($A$24,$B30)*1</f>
        <v>#N/A</v>
      </c>
      <c r="B30" s="13">
        <v>0.25</v>
      </c>
      <c r="C30" s="15" t="e">
        <f>VLOOKUP(A30,沈下計算用バックデータ!$D$15:$G$470,4,FALSE)</f>
        <v>#N/A</v>
      </c>
      <c r="D30" s="15" t="e">
        <f>VLOOKUP(A30,沈下計算用バックデータ!$D$15:$F$470,2,FALSE)</f>
        <v>#N/A</v>
      </c>
      <c r="E30" s="15" t="e">
        <f>VLOOKUP(A30,沈下計算用バックデータ!$D$15:$F$470,3,FALSE)</f>
        <v>#N/A</v>
      </c>
      <c r="F30" s="14" t="e">
        <f>IF(C30="","",3*D30+0.05*E30)</f>
        <v>#N/A</v>
      </c>
      <c r="G30" s="15" t="e">
        <f t="shared" ref="G30:G49" si="0">IF($C30="","",IF(F$4/($B30-0.125)&gt;3,"∞",F$4/($B30-0.125)))</f>
        <v>#N/A</v>
      </c>
      <c r="H30" s="15" t="e">
        <f t="shared" ref="H30:H49" si="1">IF($C30="","",IF(F$5/($B30-0.125)&gt;3,"∞",F$5/($B30-0.125)))</f>
        <v>#N/A</v>
      </c>
      <c r="I30" s="14" t="e">
        <f t="shared" ref="I30:I49" si="2">IF($G30="","",IF($G30="∞","∞",ROUNDUP($G30,1)))</f>
        <v>#N/A</v>
      </c>
      <c r="J30" s="14" t="e">
        <f t="shared" ref="J30:J49" si="3">IF($H30="","",IF($H30="∞","∞",ROUNDUP($H30,1)))</f>
        <v>#N/A</v>
      </c>
      <c r="K30" s="14" t="e">
        <f>IF($I30="","",VLOOKUP($I30,Sheet2!$C$5:$D$35,2))</f>
        <v>#N/A</v>
      </c>
      <c r="L30" s="14" t="e">
        <f>IF($J30="","",VLOOKUP($J30,Sheet2!$C$5:$D$35,2))</f>
        <v>#N/A</v>
      </c>
      <c r="M30" s="33" t="e">
        <f>IF($C30="","",IF(L30="∞",VLOOKUP($K30,Sheet2!$F$5:$G$20,2),(1/(2*3.14)*(($G30*$H30/(SQRT($G30^2+$H30^2+1)))*(($G30^2+$H30^2+2)/(($G30^2+1)*($H30^2+1)))+(ASIN(($G30*$H30)/(SQRT(($G30^2+1)*($H30^2+1)))))))))</f>
        <v>#N/A</v>
      </c>
      <c r="N30" s="33" t="e">
        <f t="shared" ref="N30:N49" si="4">IF($C30="","",$F$7*$M30)</f>
        <v>#N/A</v>
      </c>
      <c r="O30" s="13" t="e">
        <f>IF($C30="","",45*$D30+0.75*$E30)</f>
        <v>#N/A</v>
      </c>
      <c r="P30" s="13" t="e">
        <f>IF(C30="","",$O30/2)</f>
        <v>#N/A</v>
      </c>
      <c r="Q30" s="15" t="e">
        <f>IF($C30="","",1/建物情報等!$G$12/$P30)</f>
        <v>#N/A</v>
      </c>
      <c r="R30" s="16" t="e">
        <f>IF(C30="","",IF($E30=0,$N30*$Q30*0.25*100,0))</f>
        <v>#N/A</v>
      </c>
      <c r="S30" s="4" t="e">
        <f>IF($C30="","",IF($R30="",0,$R30))</f>
        <v>#N/A</v>
      </c>
      <c r="T30" s="4"/>
      <c r="U30" s="12" t="e">
        <f t="shared" ref="U30:U69" si="5">IF($C30="c",1.2*$O30,"")</f>
        <v>#N/A</v>
      </c>
      <c r="V30" s="12" t="e">
        <f t="shared" ref="V30:V49" si="6">$N30*4</f>
        <v>#N/A</v>
      </c>
      <c r="W30" s="12">
        <f t="shared" ref="W30:W69" si="7">16*$B30</f>
        <v>4</v>
      </c>
      <c r="X30" s="12" t="e">
        <f t="shared" ref="X30:X69" si="8">$V30+$W30</f>
        <v>#N/A</v>
      </c>
      <c r="Y30" s="12" t="e">
        <f t="shared" ref="Y30:Y69" si="9">IF($U30="","",IF($X30&lt;=$U30,"○","×"))</f>
        <v>#N/A</v>
      </c>
      <c r="Z30" t="e">
        <f>IF(C30="s",F30,"")</f>
        <v>#N/A</v>
      </c>
    </row>
    <row r="31" spans="1:27" x14ac:dyDescent="0.2">
      <c r="A31" s="315" t="e">
        <f t="shared" ref="A31:A67" si="10">CONCATENATE($A$24,$B31)*1</f>
        <v>#N/A</v>
      </c>
      <c r="B31" s="13">
        <v>0.5</v>
      </c>
      <c r="C31" s="15" t="e">
        <f>VLOOKUP(A31,沈下計算用バックデータ!$D$15:$G$470,4,FALSE)</f>
        <v>#N/A</v>
      </c>
      <c r="D31" s="15" t="e">
        <f>VLOOKUP(A31,沈下計算用バックデータ!$D$15:$F$470,2,FALSE)</f>
        <v>#N/A</v>
      </c>
      <c r="E31" s="15" t="e">
        <f>VLOOKUP(A31,沈下計算用バックデータ!$D$15:$F$470,3,FALSE)</f>
        <v>#N/A</v>
      </c>
      <c r="F31" s="14" t="e">
        <f t="shared" ref="F31:F49" si="11">IF(C31="","",3*D31+0.05*E31)</f>
        <v>#N/A</v>
      </c>
      <c r="G31" s="15" t="e">
        <f t="shared" si="0"/>
        <v>#N/A</v>
      </c>
      <c r="H31" s="15" t="e">
        <f t="shared" si="1"/>
        <v>#N/A</v>
      </c>
      <c r="I31" s="14" t="e">
        <f t="shared" si="2"/>
        <v>#N/A</v>
      </c>
      <c r="J31" s="14" t="e">
        <f t="shared" si="3"/>
        <v>#N/A</v>
      </c>
      <c r="K31" s="14" t="e">
        <f>IF($I31="","",VLOOKUP($I31,Sheet2!$C$5:$D$35,2))</f>
        <v>#N/A</v>
      </c>
      <c r="L31" s="14" t="e">
        <f>IF($J31="","",VLOOKUP($J31,Sheet2!$C$5:$D$35,2))</f>
        <v>#N/A</v>
      </c>
      <c r="M31" s="33" t="e">
        <f>IF($C31="","",IF(L31="∞",VLOOKUP($K31,Sheet2!$F$5:$G$20,2),(1/(2*3.14)*(($G31*$H31/(SQRT($G31^2+$H31^2+1)))*(($G31^2+$H31^2+2)/(($G31^2+1)*($H31^2+1)))+(ASIN(($G31*$H31)/(SQRT(($G31^2+1)*($H31^2+1)))))))))</f>
        <v>#N/A</v>
      </c>
      <c r="N31" s="33" t="e">
        <f t="shared" si="4"/>
        <v>#N/A</v>
      </c>
      <c r="O31" s="13" t="e">
        <f t="shared" ref="O31:O49" si="12">IF($C31="","",45*$D31+0.75*$E31)</f>
        <v>#N/A</v>
      </c>
      <c r="P31" s="13" t="e">
        <f t="shared" ref="P31:P49" si="13">IF(C31="","",$O31/2)</f>
        <v>#N/A</v>
      </c>
      <c r="Q31" s="15" t="e">
        <f>IF($C31="","",1/建物情報等!$G$12/$P31)</f>
        <v>#N/A</v>
      </c>
      <c r="R31" s="16" t="e">
        <f t="shared" ref="R31:R37" si="14">IF(C31="","",IF($E31=0,$N31*$Q31*0.25*100,0))</f>
        <v>#N/A</v>
      </c>
      <c r="S31" s="4" t="e">
        <f t="shared" ref="S31:S49" si="15">IF($C31="","",$S30+$R31)</f>
        <v>#N/A</v>
      </c>
      <c r="T31" s="4"/>
      <c r="U31" s="12" t="e">
        <f t="shared" si="5"/>
        <v>#N/A</v>
      </c>
      <c r="V31" s="12" t="e">
        <f t="shared" si="6"/>
        <v>#N/A</v>
      </c>
      <c r="W31" s="12">
        <f t="shared" si="7"/>
        <v>8</v>
      </c>
      <c r="X31" s="12" t="e">
        <f t="shared" si="8"/>
        <v>#N/A</v>
      </c>
      <c r="Y31" s="12" t="e">
        <f t="shared" si="9"/>
        <v>#N/A</v>
      </c>
      <c r="Z31" t="e">
        <f t="shared" ref="Z31:Z49" si="16">IF(C31="s",F31,"")</f>
        <v>#N/A</v>
      </c>
    </row>
    <row r="32" spans="1:27" x14ac:dyDescent="0.2">
      <c r="A32" s="315" t="e">
        <f t="shared" si="10"/>
        <v>#N/A</v>
      </c>
      <c r="B32" s="13">
        <v>0.75</v>
      </c>
      <c r="C32" s="15" t="e">
        <f>VLOOKUP(A32,沈下計算用バックデータ!$D$15:$G$470,4,FALSE)</f>
        <v>#N/A</v>
      </c>
      <c r="D32" s="15" t="e">
        <f>VLOOKUP(A32,沈下計算用バックデータ!$D$15:$F$470,2,FALSE)</f>
        <v>#N/A</v>
      </c>
      <c r="E32" s="15" t="e">
        <f>VLOOKUP(A32,沈下計算用バックデータ!$D$15:$F$470,3,FALSE)</f>
        <v>#N/A</v>
      </c>
      <c r="F32" s="14" t="e">
        <f t="shared" si="11"/>
        <v>#N/A</v>
      </c>
      <c r="G32" s="15" t="e">
        <f t="shared" si="0"/>
        <v>#N/A</v>
      </c>
      <c r="H32" s="15" t="e">
        <f t="shared" si="1"/>
        <v>#N/A</v>
      </c>
      <c r="I32" s="14" t="e">
        <f t="shared" si="2"/>
        <v>#N/A</v>
      </c>
      <c r="J32" s="14" t="e">
        <f t="shared" si="3"/>
        <v>#N/A</v>
      </c>
      <c r="K32" s="14" t="e">
        <f>IF($I32="","",VLOOKUP($I32,Sheet2!$C$5:$D$35,2))</f>
        <v>#N/A</v>
      </c>
      <c r="L32" s="14" t="e">
        <f>IF($J32="","",VLOOKUP($J32,Sheet2!$C$5:$D$35,2))</f>
        <v>#N/A</v>
      </c>
      <c r="M32" s="33" t="e">
        <f>IF($C32="","",IF(L32="∞",VLOOKUP($K32,Sheet2!$F$5:$G$20,2),(1/(2*3.14)*(($G32*$H32/(SQRT($G32^2+$H32^2+1)))*(($G32^2+$H32^2+2)/(($G32^2+1)*($H32^2+1)))+(ASIN(($G32*$H32)/(SQRT(($G32^2+1)*($H32^2+1)))))))))</f>
        <v>#N/A</v>
      </c>
      <c r="N32" s="33" t="e">
        <f t="shared" si="4"/>
        <v>#N/A</v>
      </c>
      <c r="O32" s="13" t="e">
        <f t="shared" si="12"/>
        <v>#N/A</v>
      </c>
      <c r="P32" s="13" t="e">
        <f t="shared" si="13"/>
        <v>#N/A</v>
      </c>
      <c r="Q32" s="15" t="e">
        <f>IF($C32="","",1/建物情報等!$G$12/$P32)</f>
        <v>#N/A</v>
      </c>
      <c r="R32" s="16" t="e">
        <f t="shared" si="14"/>
        <v>#N/A</v>
      </c>
      <c r="S32" s="4" t="e">
        <f t="shared" si="15"/>
        <v>#N/A</v>
      </c>
      <c r="T32" s="4"/>
      <c r="U32" s="12" t="e">
        <f t="shared" si="5"/>
        <v>#N/A</v>
      </c>
      <c r="V32" s="12" t="e">
        <f t="shared" si="6"/>
        <v>#N/A</v>
      </c>
      <c r="W32" s="12">
        <f t="shared" si="7"/>
        <v>12</v>
      </c>
      <c r="X32" s="12" t="e">
        <f t="shared" si="8"/>
        <v>#N/A</v>
      </c>
      <c r="Y32" s="12" t="e">
        <f t="shared" si="9"/>
        <v>#N/A</v>
      </c>
      <c r="Z32" t="e">
        <f t="shared" si="16"/>
        <v>#N/A</v>
      </c>
    </row>
    <row r="33" spans="1:26" x14ac:dyDescent="0.2">
      <c r="A33" s="315" t="e">
        <f t="shared" si="10"/>
        <v>#N/A</v>
      </c>
      <c r="B33" s="13">
        <v>1</v>
      </c>
      <c r="C33" s="15" t="e">
        <f>VLOOKUP(A33,沈下計算用バックデータ!$D$15:$G$470,4,FALSE)</f>
        <v>#N/A</v>
      </c>
      <c r="D33" s="15" t="e">
        <f>VLOOKUP(A33,沈下計算用バックデータ!$D$15:$F$470,2,FALSE)</f>
        <v>#N/A</v>
      </c>
      <c r="E33" s="15" t="e">
        <f>VLOOKUP(A33,沈下計算用バックデータ!$D$15:$F$470,3,FALSE)</f>
        <v>#N/A</v>
      </c>
      <c r="F33" s="14" t="e">
        <f t="shared" si="11"/>
        <v>#N/A</v>
      </c>
      <c r="G33" s="15" t="e">
        <f t="shared" si="0"/>
        <v>#N/A</v>
      </c>
      <c r="H33" s="15" t="e">
        <f t="shared" si="1"/>
        <v>#N/A</v>
      </c>
      <c r="I33" s="14" t="e">
        <f t="shared" si="2"/>
        <v>#N/A</v>
      </c>
      <c r="J33" s="14" t="e">
        <f t="shared" si="3"/>
        <v>#N/A</v>
      </c>
      <c r="K33" s="14" t="e">
        <f>IF($I33="","",VLOOKUP($I33,Sheet2!$C$5:$D$35,2))</f>
        <v>#N/A</v>
      </c>
      <c r="L33" s="14" t="e">
        <f>IF($J33="","",VLOOKUP($J33,Sheet2!$C$5:$D$35,2))</f>
        <v>#N/A</v>
      </c>
      <c r="M33" s="33" t="e">
        <f>IF($C33="","",IF(L33="∞",VLOOKUP($K33,Sheet2!$F$5:$G$20,2),(1/(2*3.14)*(($G33*$H33/(SQRT($G33^2+$H33^2+1)))*(($G33^2+$H33^2+2)/(($G33^2+1)*($H33^2+1)))+(ASIN(($G33*$H33)/(SQRT(($G33^2+1)*($H33^2+1)))))))))</f>
        <v>#N/A</v>
      </c>
      <c r="N33" s="33" t="e">
        <f t="shared" si="4"/>
        <v>#N/A</v>
      </c>
      <c r="O33" s="13" t="e">
        <f t="shared" si="12"/>
        <v>#N/A</v>
      </c>
      <c r="P33" s="13" t="e">
        <f t="shared" si="13"/>
        <v>#N/A</v>
      </c>
      <c r="Q33" s="15" t="e">
        <f>IF($C33="","",1/建物情報等!$G$12/$P33)</f>
        <v>#N/A</v>
      </c>
      <c r="R33" s="16" t="e">
        <f t="shared" si="14"/>
        <v>#N/A</v>
      </c>
      <c r="S33" s="4" t="e">
        <f t="shared" si="15"/>
        <v>#N/A</v>
      </c>
      <c r="T33" s="4"/>
      <c r="U33" s="12" t="e">
        <f t="shared" si="5"/>
        <v>#N/A</v>
      </c>
      <c r="V33" s="12" t="e">
        <f t="shared" si="6"/>
        <v>#N/A</v>
      </c>
      <c r="W33" s="12">
        <f t="shared" si="7"/>
        <v>16</v>
      </c>
      <c r="X33" s="12" t="e">
        <f t="shared" si="8"/>
        <v>#N/A</v>
      </c>
      <c r="Y33" s="12" t="e">
        <f t="shared" si="9"/>
        <v>#N/A</v>
      </c>
      <c r="Z33" t="e">
        <f t="shared" si="16"/>
        <v>#N/A</v>
      </c>
    </row>
    <row r="34" spans="1:26" x14ac:dyDescent="0.2">
      <c r="A34" s="315" t="e">
        <f t="shared" si="10"/>
        <v>#N/A</v>
      </c>
      <c r="B34" s="13">
        <v>1.25</v>
      </c>
      <c r="C34" s="15" t="e">
        <f>VLOOKUP(A34,沈下計算用バックデータ!$D$15:$G$470,4,FALSE)</f>
        <v>#N/A</v>
      </c>
      <c r="D34" s="15" t="e">
        <f>VLOOKUP(A34,沈下計算用バックデータ!$D$15:$F$470,2,FALSE)</f>
        <v>#N/A</v>
      </c>
      <c r="E34" s="15" t="e">
        <f>VLOOKUP(A34,沈下計算用バックデータ!$D$15:$F$470,3,FALSE)</f>
        <v>#N/A</v>
      </c>
      <c r="F34" s="14" t="e">
        <f t="shared" si="11"/>
        <v>#N/A</v>
      </c>
      <c r="G34" s="15" t="e">
        <f t="shared" si="0"/>
        <v>#N/A</v>
      </c>
      <c r="H34" s="15" t="e">
        <f t="shared" si="1"/>
        <v>#N/A</v>
      </c>
      <c r="I34" s="14" t="e">
        <f t="shared" si="2"/>
        <v>#N/A</v>
      </c>
      <c r="J34" s="14" t="e">
        <f t="shared" si="3"/>
        <v>#N/A</v>
      </c>
      <c r="K34" s="14" t="e">
        <f>IF($I34="","",VLOOKUP($I34,Sheet2!$C$5:$D$35,2))</f>
        <v>#N/A</v>
      </c>
      <c r="L34" s="14" t="e">
        <f>IF($J34="","",VLOOKUP($J34,Sheet2!$C$5:$D$35,2))</f>
        <v>#N/A</v>
      </c>
      <c r="M34" s="33" t="e">
        <f>IF($C34="","",IF(L34="∞",VLOOKUP($K34,Sheet2!$F$5:$G$20,2),(1/(2*3.14)*(($G34*$H34/(SQRT($G34^2+$H34^2+1)))*(($G34^2+$H34^2+2)/(($G34^2+1)*($H34^2+1)))+(ASIN(($G34*$H34)/(SQRT(($G34^2+1)*($H34^2+1)))))))))</f>
        <v>#N/A</v>
      </c>
      <c r="N34" s="33" t="e">
        <f t="shared" si="4"/>
        <v>#N/A</v>
      </c>
      <c r="O34" s="13" t="e">
        <f t="shared" si="12"/>
        <v>#N/A</v>
      </c>
      <c r="P34" s="13" t="e">
        <f t="shared" si="13"/>
        <v>#N/A</v>
      </c>
      <c r="Q34" s="15" t="e">
        <f>IF($C34="","",1/建物情報等!$G$12/$P34)</f>
        <v>#N/A</v>
      </c>
      <c r="R34" s="16" t="e">
        <f t="shared" si="14"/>
        <v>#N/A</v>
      </c>
      <c r="S34" s="4" t="e">
        <f t="shared" si="15"/>
        <v>#N/A</v>
      </c>
      <c r="T34" s="4"/>
      <c r="U34" s="12" t="e">
        <f t="shared" si="5"/>
        <v>#N/A</v>
      </c>
      <c r="V34" s="12" t="e">
        <f t="shared" si="6"/>
        <v>#N/A</v>
      </c>
      <c r="W34" s="12">
        <f t="shared" si="7"/>
        <v>20</v>
      </c>
      <c r="X34" s="12" t="e">
        <f t="shared" si="8"/>
        <v>#N/A</v>
      </c>
      <c r="Y34" s="12" t="e">
        <f t="shared" si="9"/>
        <v>#N/A</v>
      </c>
      <c r="Z34" t="e">
        <f t="shared" si="16"/>
        <v>#N/A</v>
      </c>
    </row>
    <row r="35" spans="1:26" x14ac:dyDescent="0.2">
      <c r="A35" s="315" t="e">
        <f t="shared" si="10"/>
        <v>#N/A</v>
      </c>
      <c r="B35" s="13">
        <v>1.5</v>
      </c>
      <c r="C35" s="15" t="e">
        <f>VLOOKUP(A35,沈下計算用バックデータ!$D$15:$G$470,4,FALSE)</f>
        <v>#N/A</v>
      </c>
      <c r="D35" s="15" t="e">
        <f>VLOOKUP(A35,沈下計算用バックデータ!$D$15:$F$470,2,FALSE)</f>
        <v>#N/A</v>
      </c>
      <c r="E35" s="15" t="e">
        <f>VLOOKUP(A35,沈下計算用バックデータ!$D$15:$F$470,3,FALSE)</f>
        <v>#N/A</v>
      </c>
      <c r="F35" s="14" t="e">
        <f t="shared" si="11"/>
        <v>#N/A</v>
      </c>
      <c r="G35" s="15" t="e">
        <f t="shared" si="0"/>
        <v>#N/A</v>
      </c>
      <c r="H35" s="15" t="e">
        <f t="shared" si="1"/>
        <v>#N/A</v>
      </c>
      <c r="I35" s="14" t="e">
        <f t="shared" si="2"/>
        <v>#N/A</v>
      </c>
      <c r="J35" s="14" t="e">
        <f t="shared" si="3"/>
        <v>#N/A</v>
      </c>
      <c r="K35" s="14" t="e">
        <f>IF($I35="","",VLOOKUP($I35,Sheet2!$C$5:$D$35,2))</f>
        <v>#N/A</v>
      </c>
      <c r="L35" s="14" t="e">
        <f>IF($J35="","",VLOOKUP($J35,Sheet2!$C$5:$D$35,2))</f>
        <v>#N/A</v>
      </c>
      <c r="M35" s="33" t="e">
        <f>IF($C35="","",IF(L35="∞",VLOOKUP($K35,Sheet2!$F$5:$G$20,2),(1/(2*3.14)*(($G35*$H35/(SQRT($G35^2+$H35^2+1)))*(($G35^2+$H35^2+2)/(($G35^2+1)*($H35^2+1)))+(ASIN(($G35*$H35)/(SQRT(($G35^2+1)*($H35^2+1)))))))))</f>
        <v>#N/A</v>
      </c>
      <c r="N35" s="33" t="e">
        <f t="shared" si="4"/>
        <v>#N/A</v>
      </c>
      <c r="O35" s="13" t="e">
        <f t="shared" si="12"/>
        <v>#N/A</v>
      </c>
      <c r="P35" s="13" t="e">
        <f t="shared" si="13"/>
        <v>#N/A</v>
      </c>
      <c r="Q35" s="15" t="e">
        <f>IF($C35="","",1/建物情報等!$G$12/$P35)</f>
        <v>#N/A</v>
      </c>
      <c r="R35" s="16" t="e">
        <f t="shared" si="14"/>
        <v>#N/A</v>
      </c>
      <c r="S35" s="4" t="e">
        <f t="shared" si="15"/>
        <v>#N/A</v>
      </c>
      <c r="T35" s="4"/>
      <c r="U35" s="12" t="e">
        <f t="shared" si="5"/>
        <v>#N/A</v>
      </c>
      <c r="V35" s="12" t="e">
        <f t="shared" si="6"/>
        <v>#N/A</v>
      </c>
      <c r="W35" s="12">
        <f t="shared" si="7"/>
        <v>24</v>
      </c>
      <c r="X35" s="12" t="e">
        <f t="shared" si="8"/>
        <v>#N/A</v>
      </c>
      <c r="Y35" s="12" t="e">
        <f t="shared" si="9"/>
        <v>#N/A</v>
      </c>
      <c r="Z35" t="e">
        <f t="shared" si="16"/>
        <v>#N/A</v>
      </c>
    </row>
    <row r="36" spans="1:26" x14ac:dyDescent="0.2">
      <c r="A36" s="315" t="e">
        <f t="shared" si="10"/>
        <v>#N/A</v>
      </c>
      <c r="B36" s="13">
        <v>1.75</v>
      </c>
      <c r="C36" s="15" t="e">
        <f>VLOOKUP(A36,沈下計算用バックデータ!$D$15:$G$470,4,FALSE)</f>
        <v>#N/A</v>
      </c>
      <c r="D36" s="15" t="e">
        <f>VLOOKUP(A36,沈下計算用バックデータ!$D$15:$F$470,2,FALSE)</f>
        <v>#N/A</v>
      </c>
      <c r="E36" s="15" t="e">
        <f>VLOOKUP(A36,沈下計算用バックデータ!$D$15:$F$470,3,FALSE)</f>
        <v>#N/A</v>
      </c>
      <c r="F36" s="14" t="e">
        <f t="shared" si="11"/>
        <v>#N/A</v>
      </c>
      <c r="G36" s="15" t="e">
        <f t="shared" si="0"/>
        <v>#N/A</v>
      </c>
      <c r="H36" s="15" t="e">
        <f t="shared" si="1"/>
        <v>#N/A</v>
      </c>
      <c r="I36" s="14" t="e">
        <f t="shared" si="2"/>
        <v>#N/A</v>
      </c>
      <c r="J36" s="14" t="e">
        <f t="shared" si="3"/>
        <v>#N/A</v>
      </c>
      <c r="K36" s="14" t="e">
        <f>IF($I36="","",VLOOKUP($I36,Sheet2!$C$5:$D$35,2))</f>
        <v>#N/A</v>
      </c>
      <c r="L36" s="14" t="e">
        <f>IF($J36="","",VLOOKUP($J36,Sheet2!$C$5:$D$35,2))</f>
        <v>#N/A</v>
      </c>
      <c r="M36" s="33" t="e">
        <f>IF($C36="","",IF(L36="∞",VLOOKUP($K36,Sheet2!$F$5:$G$20,2),(1/(2*3.14)*(($G36*$H36/(SQRT($G36^2+$H36^2+1)))*(($G36^2+$H36^2+2)/(($G36^2+1)*($H36^2+1)))+(ASIN(($G36*$H36)/(SQRT(($G36^2+1)*($H36^2+1)))))))))</f>
        <v>#N/A</v>
      </c>
      <c r="N36" s="33" t="e">
        <f t="shared" si="4"/>
        <v>#N/A</v>
      </c>
      <c r="O36" s="13" t="e">
        <f t="shared" si="12"/>
        <v>#N/A</v>
      </c>
      <c r="P36" s="13" t="e">
        <f t="shared" si="13"/>
        <v>#N/A</v>
      </c>
      <c r="Q36" s="15" t="e">
        <f>IF($C36="","",1/建物情報等!$G$12/$P36)</f>
        <v>#N/A</v>
      </c>
      <c r="R36" s="16" t="e">
        <f>IF(C36="","",IF($E36=0,$N36*$Q36*0.25*100,0))</f>
        <v>#N/A</v>
      </c>
      <c r="S36" s="4" t="e">
        <f t="shared" si="15"/>
        <v>#N/A</v>
      </c>
      <c r="T36" s="4"/>
      <c r="U36" s="12" t="e">
        <f t="shared" si="5"/>
        <v>#N/A</v>
      </c>
      <c r="V36" s="12" t="e">
        <f t="shared" si="6"/>
        <v>#N/A</v>
      </c>
      <c r="W36" s="12">
        <f t="shared" si="7"/>
        <v>28</v>
      </c>
      <c r="X36" s="12" t="e">
        <f t="shared" si="8"/>
        <v>#N/A</v>
      </c>
      <c r="Y36" s="12" t="e">
        <f t="shared" si="9"/>
        <v>#N/A</v>
      </c>
      <c r="Z36" t="e">
        <f t="shared" si="16"/>
        <v>#N/A</v>
      </c>
    </row>
    <row r="37" spans="1:26" x14ac:dyDescent="0.2">
      <c r="A37" s="315" t="e">
        <f t="shared" si="10"/>
        <v>#N/A</v>
      </c>
      <c r="B37" s="13">
        <v>2</v>
      </c>
      <c r="C37" s="15" t="e">
        <f>VLOOKUP(A37,沈下計算用バックデータ!$D$15:$G$470,4,FALSE)</f>
        <v>#N/A</v>
      </c>
      <c r="D37" s="15" t="e">
        <f>VLOOKUP(A37,沈下計算用バックデータ!$D$15:$F$470,2,FALSE)</f>
        <v>#N/A</v>
      </c>
      <c r="E37" s="15" t="e">
        <f>VLOOKUP(A37,沈下計算用バックデータ!$D$15:$F$470,3,FALSE)</f>
        <v>#N/A</v>
      </c>
      <c r="F37" s="14" t="e">
        <f t="shared" si="11"/>
        <v>#N/A</v>
      </c>
      <c r="G37" s="15" t="e">
        <f t="shared" si="0"/>
        <v>#N/A</v>
      </c>
      <c r="H37" s="15" t="e">
        <f t="shared" si="1"/>
        <v>#N/A</v>
      </c>
      <c r="I37" s="14" t="e">
        <f t="shared" si="2"/>
        <v>#N/A</v>
      </c>
      <c r="J37" s="14" t="e">
        <f t="shared" si="3"/>
        <v>#N/A</v>
      </c>
      <c r="K37" s="14" t="e">
        <f>IF($I37="","",VLOOKUP($I37,Sheet2!$C$5:$D$35,2))</f>
        <v>#N/A</v>
      </c>
      <c r="L37" s="14" t="e">
        <f>IF($J37="","",VLOOKUP($J37,Sheet2!$C$5:$D$35,2))</f>
        <v>#N/A</v>
      </c>
      <c r="M37" s="33" t="e">
        <f>IF($C37="","",IF(L37="∞",VLOOKUP($K37,Sheet2!$F$5:$G$20,2),(1/(2*3.14)*(($G37*$H37/(SQRT($G37^2+$H37^2+1)))*(($G37^2+$H37^2+2)/(($G37^2+1)*($H37^2+1)))+(ASIN(($G37*$H37)/(SQRT(($G37^2+1)*($H37^2+1)))))))))</f>
        <v>#N/A</v>
      </c>
      <c r="N37" s="33" t="e">
        <f t="shared" si="4"/>
        <v>#N/A</v>
      </c>
      <c r="O37" s="13" t="e">
        <f t="shared" si="12"/>
        <v>#N/A</v>
      </c>
      <c r="P37" s="13" t="e">
        <f t="shared" si="13"/>
        <v>#N/A</v>
      </c>
      <c r="Q37" s="15" t="e">
        <f>IF($C37="","",1/建物情報等!$G$12/$P37)</f>
        <v>#N/A</v>
      </c>
      <c r="R37" s="16" t="e">
        <f t="shared" si="14"/>
        <v>#N/A</v>
      </c>
      <c r="S37" s="4" t="e">
        <f t="shared" si="15"/>
        <v>#N/A</v>
      </c>
      <c r="T37" s="4"/>
      <c r="U37" s="12" t="e">
        <f t="shared" si="5"/>
        <v>#N/A</v>
      </c>
      <c r="V37" s="12" t="e">
        <f t="shared" si="6"/>
        <v>#N/A</v>
      </c>
      <c r="W37" s="12">
        <f t="shared" si="7"/>
        <v>32</v>
      </c>
      <c r="X37" s="12" t="e">
        <f t="shared" si="8"/>
        <v>#N/A</v>
      </c>
      <c r="Y37" s="12" t="e">
        <f t="shared" si="9"/>
        <v>#N/A</v>
      </c>
      <c r="Z37" t="e">
        <f t="shared" si="16"/>
        <v>#N/A</v>
      </c>
    </row>
    <row r="38" spans="1:26" x14ac:dyDescent="0.2">
      <c r="A38" s="315" t="e">
        <f t="shared" si="10"/>
        <v>#N/A</v>
      </c>
      <c r="B38" s="13">
        <v>2.25</v>
      </c>
      <c r="C38" s="15" t="e">
        <f>VLOOKUP(A38,沈下計算用バックデータ!$D$15:$G$470,4,FALSE)</f>
        <v>#N/A</v>
      </c>
      <c r="D38" s="15" t="e">
        <f>VLOOKUP(A38,沈下計算用バックデータ!$D$15:$F$470,2,FALSE)</f>
        <v>#N/A</v>
      </c>
      <c r="E38" s="15" t="e">
        <f>VLOOKUP(A38,沈下計算用バックデータ!$D$15:$F$470,3,FALSE)</f>
        <v>#N/A</v>
      </c>
      <c r="F38" s="14" t="e">
        <f t="shared" si="11"/>
        <v>#N/A</v>
      </c>
      <c r="G38" s="15" t="e">
        <f t="shared" si="0"/>
        <v>#N/A</v>
      </c>
      <c r="H38" s="15" t="e">
        <f t="shared" si="1"/>
        <v>#N/A</v>
      </c>
      <c r="I38" s="14" t="e">
        <f t="shared" si="2"/>
        <v>#N/A</v>
      </c>
      <c r="J38" s="14" t="e">
        <f t="shared" si="3"/>
        <v>#N/A</v>
      </c>
      <c r="K38" s="14" t="e">
        <f>IF($I38="","",VLOOKUP($I38,Sheet2!$C$5:$D$35,2))</f>
        <v>#N/A</v>
      </c>
      <c r="L38" s="14" t="e">
        <f>IF($J38="","",VLOOKUP($J38,Sheet2!$C$5:$D$35,2))</f>
        <v>#N/A</v>
      </c>
      <c r="M38" s="33" t="e">
        <f>IF($C38="","",IF(L38="∞",VLOOKUP($K38,Sheet2!$F$5:$G$20,2),(1/(2*3.14)*(($G38*$H38/(SQRT($G38^2+$H38^2+1)))*(($G38^2+$H38^2+2)/(($G38^2+1)*($H38^2+1)))+(ASIN(($G38*$H38)/(SQRT(($G38^2+1)*($H38^2+1)))))))))</f>
        <v>#N/A</v>
      </c>
      <c r="N38" s="33" t="e">
        <f t="shared" si="4"/>
        <v>#N/A</v>
      </c>
      <c r="O38" s="13" t="e">
        <f t="shared" si="12"/>
        <v>#N/A</v>
      </c>
      <c r="P38" s="13" t="e">
        <f t="shared" si="13"/>
        <v>#N/A</v>
      </c>
      <c r="Q38" s="15" t="e">
        <f>IF($C38="","",1/建物情報等!$G$12/$P38)</f>
        <v>#N/A</v>
      </c>
      <c r="R38" s="16" t="e">
        <f>IF(C38="","",IF(OR(AND(建物情報等!$K$16="はい",$D38&lt;=0.5),AND(建物情報等!$K$16="いいえ",$E38=0)),$N38*$Q38*0.25*100,0))</f>
        <v>#N/A</v>
      </c>
      <c r="S38" s="4" t="e">
        <f t="shared" si="15"/>
        <v>#N/A</v>
      </c>
      <c r="T38" s="4"/>
      <c r="U38" s="12" t="e">
        <f t="shared" si="5"/>
        <v>#N/A</v>
      </c>
      <c r="V38" s="12" t="e">
        <f t="shared" si="6"/>
        <v>#N/A</v>
      </c>
      <c r="W38" s="12">
        <f t="shared" si="7"/>
        <v>36</v>
      </c>
      <c r="X38" s="12" t="e">
        <f t="shared" si="8"/>
        <v>#N/A</v>
      </c>
      <c r="Y38" s="12" t="e">
        <f t="shared" si="9"/>
        <v>#N/A</v>
      </c>
      <c r="Z38" t="e">
        <f t="shared" si="16"/>
        <v>#N/A</v>
      </c>
    </row>
    <row r="39" spans="1:26" x14ac:dyDescent="0.2">
      <c r="A39" s="315" t="e">
        <f t="shared" si="10"/>
        <v>#N/A</v>
      </c>
      <c r="B39" s="13">
        <v>2.5</v>
      </c>
      <c r="C39" s="15" t="e">
        <f>VLOOKUP(A39,沈下計算用バックデータ!$D$15:$G$470,4,FALSE)</f>
        <v>#N/A</v>
      </c>
      <c r="D39" s="15" t="e">
        <f>VLOOKUP(A39,沈下計算用バックデータ!$D$15:$F$470,2,FALSE)</f>
        <v>#N/A</v>
      </c>
      <c r="E39" s="15" t="e">
        <f>VLOOKUP(A39,沈下計算用バックデータ!$D$15:$F$470,3,FALSE)</f>
        <v>#N/A</v>
      </c>
      <c r="F39" s="14" t="e">
        <f t="shared" si="11"/>
        <v>#N/A</v>
      </c>
      <c r="G39" s="15" t="e">
        <f t="shared" si="0"/>
        <v>#N/A</v>
      </c>
      <c r="H39" s="15" t="e">
        <f t="shared" si="1"/>
        <v>#N/A</v>
      </c>
      <c r="I39" s="14" t="e">
        <f t="shared" si="2"/>
        <v>#N/A</v>
      </c>
      <c r="J39" s="14" t="e">
        <f t="shared" si="3"/>
        <v>#N/A</v>
      </c>
      <c r="K39" s="14" t="e">
        <f>IF($I39="","",VLOOKUP($I39,Sheet2!$C$5:$D$35,2))</f>
        <v>#N/A</v>
      </c>
      <c r="L39" s="14" t="e">
        <f>IF($J39="","",VLOOKUP($J39,Sheet2!$C$5:$D$35,2))</f>
        <v>#N/A</v>
      </c>
      <c r="M39" s="33" t="e">
        <f>IF($C39="","",IF(L39="∞",VLOOKUP($K39,Sheet2!$F$5:$G$20,2),(1/(2*3.14)*(($G39*$H39/(SQRT($G39^2+$H39^2+1)))*(($G39^2+$H39^2+2)/(($G39^2+1)*($H39^2+1)))+(ASIN(($G39*$H39)/(SQRT(($G39^2+1)*($H39^2+1)))))))))</f>
        <v>#N/A</v>
      </c>
      <c r="N39" s="33" t="e">
        <f t="shared" si="4"/>
        <v>#N/A</v>
      </c>
      <c r="O39" s="13" t="e">
        <f t="shared" si="12"/>
        <v>#N/A</v>
      </c>
      <c r="P39" s="13" t="e">
        <f t="shared" si="13"/>
        <v>#N/A</v>
      </c>
      <c r="Q39" s="15" t="e">
        <f>IF($C39="","",1/建物情報等!$G$12/$P39)</f>
        <v>#N/A</v>
      </c>
      <c r="R39" s="16" t="e">
        <f>IF(C39="","",IF(OR(AND(建物情報等!$K$16="はい",$D39&lt;=0.5),AND(建物情報等!$K$16="いいえ",$E39=0)),$N39*$Q39*0.25*100,0))</f>
        <v>#N/A</v>
      </c>
      <c r="S39" s="4" t="e">
        <f t="shared" si="15"/>
        <v>#N/A</v>
      </c>
      <c r="T39" s="4"/>
      <c r="U39" s="12" t="e">
        <f t="shared" si="5"/>
        <v>#N/A</v>
      </c>
      <c r="V39" s="12" t="e">
        <f t="shared" si="6"/>
        <v>#N/A</v>
      </c>
      <c r="W39" s="12">
        <f t="shared" si="7"/>
        <v>40</v>
      </c>
      <c r="X39" s="12" t="e">
        <f t="shared" si="8"/>
        <v>#N/A</v>
      </c>
      <c r="Y39" s="12" t="e">
        <f t="shared" si="9"/>
        <v>#N/A</v>
      </c>
      <c r="Z39" t="e">
        <f t="shared" si="16"/>
        <v>#N/A</v>
      </c>
    </row>
    <row r="40" spans="1:26" x14ac:dyDescent="0.2">
      <c r="A40" s="315" t="e">
        <f t="shared" si="10"/>
        <v>#N/A</v>
      </c>
      <c r="B40" s="13">
        <v>2.75</v>
      </c>
      <c r="C40" s="15" t="e">
        <f>VLOOKUP(A40,沈下計算用バックデータ!$D$15:$G$470,4,FALSE)</f>
        <v>#N/A</v>
      </c>
      <c r="D40" s="15" t="e">
        <f>VLOOKUP(A40,沈下計算用バックデータ!$D$15:$F$470,2,FALSE)</f>
        <v>#N/A</v>
      </c>
      <c r="E40" s="15" t="e">
        <f>VLOOKUP(A40,沈下計算用バックデータ!$D$15:$F$470,3,FALSE)</f>
        <v>#N/A</v>
      </c>
      <c r="F40" s="14" t="e">
        <f t="shared" si="11"/>
        <v>#N/A</v>
      </c>
      <c r="G40" s="15" t="e">
        <f t="shared" si="0"/>
        <v>#N/A</v>
      </c>
      <c r="H40" s="15" t="e">
        <f t="shared" si="1"/>
        <v>#N/A</v>
      </c>
      <c r="I40" s="14" t="e">
        <f t="shared" si="2"/>
        <v>#N/A</v>
      </c>
      <c r="J40" s="14" t="e">
        <f t="shared" si="3"/>
        <v>#N/A</v>
      </c>
      <c r="K40" s="14" t="e">
        <f>IF($I40="","",VLOOKUP($I40,Sheet2!$C$5:$D$35,2))</f>
        <v>#N/A</v>
      </c>
      <c r="L40" s="14" t="e">
        <f>IF($J40="","",VLOOKUP($J40,Sheet2!$C$5:$D$35,2))</f>
        <v>#N/A</v>
      </c>
      <c r="M40" s="33" t="e">
        <f>IF($C40="","",IF(L40="∞",VLOOKUP($K40,Sheet2!$F$5:$G$20,2),(1/(2*3.14)*(($G40*$H40/(SQRT($G40^2+$H40^2+1)))*(($G40^2+$H40^2+2)/(($G40^2+1)*($H40^2+1)))+(ASIN(($G40*$H40)/(SQRT(($G40^2+1)*($H40^2+1)))))))))</f>
        <v>#N/A</v>
      </c>
      <c r="N40" s="33" t="e">
        <f t="shared" si="4"/>
        <v>#N/A</v>
      </c>
      <c r="O40" s="13" t="e">
        <f t="shared" si="12"/>
        <v>#N/A</v>
      </c>
      <c r="P40" s="13" t="e">
        <f t="shared" si="13"/>
        <v>#N/A</v>
      </c>
      <c r="Q40" s="15" t="e">
        <f>IF($C40="","",1/建物情報等!$G$12/$P40)</f>
        <v>#N/A</v>
      </c>
      <c r="R40" s="16" t="e">
        <f>IF(C40="","",IF(OR(AND(建物情報等!$K$16="はい",$D40&lt;=0.5),AND(建物情報等!$K$16="いいえ",$E40=0)),$N40*$Q40*0.25*100,0))</f>
        <v>#N/A</v>
      </c>
      <c r="S40" s="4" t="e">
        <f t="shared" si="15"/>
        <v>#N/A</v>
      </c>
      <c r="T40" s="4"/>
      <c r="U40" t="e">
        <f t="shared" si="5"/>
        <v>#N/A</v>
      </c>
      <c r="V40" t="e">
        <f t="shared" si="6"/>
        <v>#N/A</v>
      </c>
      <c r="W40">
        <f t="shared" si="7"/>
        <v>44</v>
      </c>
      <c r="X40" t="e">
        <f t="shared" si="8"/>
        <v>#N/A</v>
      </c>
      <c r="Y40" t="e">
        <f t="shared" si="9"/>
        <v>#N/A</v>
      </c>
      <c r="Z40" t="e">
        <f t="shared" si="16"/>
        <v>#N/A</v>
      </c>
    </row>
    <row r="41" spans="1:26" x14ac:dyDescent="0.2">
      <c r="A41" s="315" t="e">
        <f t="shared" si="10"/>
        <v>#N/A</v>
      </c>
      <c r="B41" s="13">
        <v>3</v>
      </c>
      <c r="C41" s="15" t="e">
        <f>VLOOKUP(A41,沈下計算用バックデータ!$D$15:$G$470,4,FALSE)</f>
        <v>#N/A</v>
      </c>
      <c r="D41" s="15" t="e">
        <f>VLOOKUP(A41,沈下計算用バックデータ!$D$15:$F$470,2,FALSE)</f>
        <v>#N/A</v>
      </c>
      <c r="E41" s="15" t="e">
        <f>VLOOKUP(A41,沈下計算用バックデータ!$D$15:$F$470,3,FALSE)</f>
        <v>#N/A</v>
      </c>
      <c r="F41" s="14" t="e">
        <f t="shared" si="11"/>
        <v>#N/A</v>
      </c>
      <c r="G41" s="15" t="e">
        <f t="shared" si="0"/>
        <v>#N/A</v>
      </c>
      <c r="H41" s="15" t="e">
        <f t="shared" si="1"/>
        <v>#N/A</v>
      </c>
      <c r="I41" s="14" t="e">
        <f t="shared" si="2"/>
        <v>#N/A</v>
      </c>
      <c r="J41" s="14" t="e">
        <f t="shared" si="3"/>
        <v>#N/A</v>
      </c>
      <c r="K41" s="14" t="e">
        <f>IF($I41="","",VLOOKUP($I41,Sheet2!$C$5:$D$35,2))</f>
        <v>#N/A</v>
      </c>
      <c r="L41" s="14" t="e">
        <f>IF($J41="","",VLOOKUP($J41,Sheet2!$C$5:$D$35,2))</f>
        <v>#N/A</v>
      </c>
      <c r="M41" s="33" t="e">
        <f>IF($C41="","",IF(L41="∞",VLOOKUP($K41,Sheet2!$F$5:$G$20,2),(1/(2*3.14)*(($G41*$H41/(SQRT($G41^2+$H41^2+1)))*(($G41^2+$H41^2+2)/(($G41^2+1)*($H41^2+1)))+(ASIN(($G41*$H41)/(SQRT(($G41^2+1)*($H41^2+1)))))))))</f>
        <v>#N/A</v>
      </c>
      <c r="N41" s="33" t="e">
        <f t="shared" si="4"/>
        <v>#N/A</v>
      </c>
      <c r="O41" s="13" t="e">
        <f t="shared" si="12"/>
        <v>#N/A</v>
      </c>
      <c r="P41" s="13" t="e">
        <f t="shared" si="13"/>
        <v>#N/A</v>
      </c>
      <c r="Q41" s="15" t="e">
        <f>IF($C41="","",1/建物情報等!$G$12/$P41)</f>
        <v>#N/A</v>
      </c>
      <c r="R41" s="16" t="e">
        <f>IF(C41="","",IF(OR(AND(建物情報等!$K$16="はい",$D41&lt;=0.5),AND(建物情報等!$K$16="いいえ",$E41=0)),$N41*$Q41*0.25*100,0))</f>
        <v>#N/A</v>
      </c>
      <c r="S41" s="4" t="e">
        <f t="shared" si="15"/>
        <v>#N/A</v>
      </c>
      <c r="T41" s="4"/>
      <c r="U41" s="12" t="e">
        <f t="shared" si="5"/>
        <v>#N/A</v>
      </c>
      <c r="V41" s="12" t="e">
        <f t="shared" si="6"/>
        <v>#N/A</v>
      </c>
      <c r="W41" s="12">
        <f t="shared" si="7"/>
        <v>48</v>
      </c>
      <c r="X41" s="12" t="e">
        <f t="shared" si="8"/>
        <v>#N/A</v>
      </c>
      <c r="Y41" s="12" t="e">
        <f t="shared" si="9"/>
        <v>#N/A</v>
      </c>
      <c r="Z41" t="e">
        <f t="shared" si="16"/>
        <v>#N/A</v>
      </c>
    </row>
    <row r="42" spans="1:26" x14ac:dyDescent="0.2">
      <c r="A42" s="315" t="e">
        <f t="shared" si="10"/>
        <v>#N/A</v>
      </c>
      <c r="B42" s="13">
        <v>3.25</v>
      </c>
      <c r="C42" s="15" t="e">
        <f>VLOOKUP(A42,沈下計算用バックデータ!$D$15:$G$470,4,FALSE)</f>
        <v>#N/A</v>
      </c>
      <c r="D42" s="15" t="e">
        <f>VLOOKUP(A42,沈下計算用バックデータ!$D$15:$F$470,2,FALSE)</f>
        <v>#N/A</v>
      </c>
      <c r="E42" s="15" t="e">
        <f>VLOOKUP(A42,沈下計算用バックデータ!$D$15:$F$470,3,FALSE)</f>
        <v>#N/A</v>
      </c>
      <c r="F42" s="14" t="e">
        <f t="shared" si="11"/>
        <v>#N/A</v>
      </c>
      <c r="G42" s="15" t="e">
        <f t="shared" si="0"/>
        <v>#N/A</v>
      </c>
      <c r="H42" s="15" t="e">
        <f t="shared" si="1"/>
        <v>#N/A</v>
      </c>
      <c r="I42" s="14" t="e">
        <f t="shared" si="2"/>
        <v>#N/A</v>
      </c>
      <c r="J42" s="14" t="e">
        <f t="shared" si="3"/>
        <v>#N/A</v>
      </c>
      <c r="K42" s="14" t="e">
        <f>IF($I42="","",VLOOKUP($I42,Sheet2!$C$5:$D$35,2))</f>
        <v>#N/A</v>
      </c>
      <c r="L42" s="14" t="e">
        <f>IF($J42="","",VLOOKUP($J42,Sheet2!$C$5:$D$35,2))</f>
        <v>#N/A</v>
      </c>
      <c r="M42" s="33" t="e">
        <f>IF($C42="","",IF(L42="∞",VLOOKUP($K42,Sheet2!$F$5:$G$20,2),(1/(2*3.14)*(($G42*$H42/(SQRT($G42^2+$H42^2+1)))*(($G42^2+$H42^2+2)/(($G42^2+1)*($H42^2+1)))+(ASIN(($G42*$H42)/(SQRT(($G42^2+1)*($H42^2+1)))))))))</f>
        <v>#N/A</v>
      </c>
      <c r="N42" s="33" t="e">
        <f t="shared" si="4"/>
        <v>#N/A</v>
      </c>
      <c r="O42" s="13" t="e">
        <f t="shared" si="12"/>
        <v>#N/A</v>
      </c>
      <c r="P42" s="13" t="e">
        <f t="shared" si="13"/>
        <v>#N/A</v>
      </c>
      <c r="Q42" s="15" t="e">
        <f>IF($C42="","",1/建物情報等!$G$12/$P42)</f>
        <v>#N/A</v>
      </c>
      <c r="R42" s="16" t="e">
        <f>IF(C42="","",IF(OR(AND(建物情報等!$K$16="はい",$D42&lt;=0.5),AND(建物情報等!$K$16="いいえ",$E42=0)),$N42*$Q42*0.25*100,0))</f>
        <v>#N/A</v>
      </c>
      <c r="S42" s="4" t="e">
        <f t="shared" si="15"/>
        <v>#N/A</v>
      </c>
      <c r="T42" s="4"/>
      <c r="U42" s="12" t="e">
        <f t="shared" si="5"/>
        <v>#N/A</v>
      </c>
      <c r="V42" s="12" t="e">
        <f t="shared" si="6"/>
        <v>#N/A</v>
      </c>
      <c r="W42" s="12">
        <f t="shared" si="7"/>
        <v>52</v>
      </c>
      <c r="X42" s="12" t="e">
        <f t="shared" si="8"/>
        <v>#N/A</v>
      </c>
      <c r="Y42" s="12" t="e">
        <f t="shared" si="9"/>
        <v>#N/A</v>
      </c>
      <c r="Z42" t="e">
        <f t="shared" si="16"/>
        <v>#N/A</v>
      </c>
    </row>
    <row r="43" spans="1:26" x14ac:dyDescent="0.2">
      <c r="A43" s="315" t="e">
        <f t="shared" si="10"/>
        <v>#N/A</v>
      </c>
      <c r="B43" s="13">
        <v>3.5</v>
      </c>
      <c r="C43" s="15" t="e">
        <f>VLOOKUP(A43,沈下計算用バックデータ!$D$15:$G$470,4,FALSE)</f>
        <v>#N/A</v>
      </c>
      <c r="D43" s="15" t="e">
        <f>VLOOKUP(A43,沈下計算用バックデータ!$D$15:$F$470,2,FALSE)</f>
        <v>#N/A</v>
      </c>
      <c r="E43" s="15" t="e">
        <f>VLOOKUP(A43,沈下計算用バックデータ!$D$15:$F$470,3,FALSE)</f>
        <v>#N/A</v>
      </c>
      <c r="F43" s="14" t="e">
        <f t="shared" si="11"/>
        <v>#N/A</v>
      </c>
      <c r="G43" s="15" t="e">
        <f t="shared" si="0"/>
        <v>#N/A</v>
      </c>
      <c r="H43" s="15" t="e">
        <f t="shared" si="1"/>
        <v>#N/A</v>
      </c>
      <c r="I43" s="14" t="e">
        <f t="shared" si="2"/>
        <v>#N/A</v>
      </c>
      <c r="J43" s="14" t="e">
        <f t="shared" si="3"/>
        <v>#N/A</v>
      </c>
      <c r="K43" s="14" t="e">
        <f>IF($I43="","",VLOOKUP($I43,Sheet2!$C$5:$D$35,2))</f>
        <v>#N/A</v>
      </c>
      <c r="L43" s="14" t="e">
        <f>IF($J43="","",VLOOKUP($J43,Sheet2!$C$5:$D$35,2))</f>
        <v>#N/A</v>
      </c>
      <c r="M43" s="33" t="e">
        <f>IF($C43="","",IF(L43="∞",VLOOKUP($K43,Sheet2!$F$5:$G$20,2),(1/(2*3.14)*(($G43*$H43/(SQRT($G43^2+$H43^2+1)))*(($G43^2+$H43^2+2)/(($G43^2+1)*($H43^2+1)))+(ASIN(($G43*$H43)/(SQRT(($G43^2+1)*($H43^2+1)))))))))</f>
        <v>#N/A</v>
      </c>
      <c r="N43" s="33" t="e">
        <f t="shared" si="4"/>
        <v>#N/A</v>
      </c>
      <c r="O43" s="13" t="e">
        <f t="shared" si="12"/>
        <v>#N/A</v>
      </c>
      <c r="P43" s="13" t="e">
        <f t="shared" si="13"/>
        <v>#N/A</v>
      </c>
      <c r="Q43" s="15" t="e">
        <f>IF($C43="","",1/建物情報等!$G$12/$P43)</f>
        <v>#N/A</v>
      </c>
      <c r="R43" s="16" t="e">
        <f>IF(C43="","",IF(OR(AND(建物情報等!$K$16="はい",$D43&lt;=0.5),AND(建物情報等!$K$16="いいえ",$E43=0)),$N43*$Q43*0.25*100,0))</f>
        <v>#N/A</v>
      </c>
      <c r="S43" s="4" t="e">
        <f t="shared" si="15"/>
        <v>#N/A</v>
      </c>
      <c r="T43" s="4"/>
      <c r="U43" s="12" t="e">
        <f t="shared" si="5"/>
        <v>#N/A</v>
      </c>
      <c r="V43" s="12" t="e">
        <f t="shared" si="6"/>
        <v>#N/A</v>
      </c>
      <c r="W43" s="12">
        <f t="shared" si="7"/>
        <v>56</v>
      </c>
      <c r="X43" s="12" t="e">
        <f t="shared" si="8"/>
        <v>#N/A</v>
      </c>
      <c r="Y43" s="12" t="e">
        <f t="shared" si="9"/>
        <v>#N/A</v>
      </c>
      <c r="Z43" t="e">
        <f t="shared" si="16"/>
        <v>#N/A</v>
      </c>
    </row>
    <row r="44" spans="1:26" x14ac:dyDescent="0.2">
      <c r="A44" s="315" t="e">
        <f t="shared" si="10"/>
        <v>#N/A</v>
      </c>
      <c r="B44" s="13">
        <v>3.75</v>
      </c>
      <c r="C44" s="15" t="e">
        <f>VLOOKUP(A44,沈下計算用バックデータ!$D$15:$G$470,4,FALSE)</f>
        <v>#N/A</v>
      </c>
      <c r="D44" s="15" t="e">
        <f>VLOOKUP(A44,沈下計算用バックデータ!$D$15:$F$470,2,FALSE)</f>
        <v>#N/A</v>
      </c>
      <c r="E44" s="15" t="e">
        <f>VLOOKUP(A44,沈下計算用バックデータ!$D$15:$F$470,3,FALSE)</f>
        <v>#N/A</v>
      </c>
      <c r="F44" s="14" t="e">
        <f t="shared" si="11"/>
        <v>#N/A</v>
      </c>
      <c r="G44" s="15" t="e">
        <f t="shared" si="0"/>
        <v>#N/A</v>
      </c>
      <c r="H44" s="15" t="e">
        <f t="shared" si="1"/>
        <v>#N/A</v>
      </c>
      <c r="I44" s="14" t="e">
        <f t="shared" si="2"/>
        <v>#N/A</v>
      </c>
      <c r="J44" s="14" t="e">
        <f t="shared" si="3"/>
        <v>#N/A</v>
      </c>
      <c r="K44" s="14" t="e">
        <f>IF($I44="","",VLOOKUP($I44,Sheet2!$C$5:$D$35,2))</f>
        <v>#N/A</v>
      </c>
      <c r="L44" s="14" t="e">
        <f>IF($J44="","",VLOOKUP($J44,Sheet2!$C$5:$D$35,2))</f>
        <v>#N/A</v>
      </c>
      <c r="M44" s="33" t="e">
        <f>IF($C44="","",IF(L44="∞",VLOOKUP($K44,Sheet2!$F$5:$G$20,2),(1/(2*3.14)*(($G44*$H44/(SQRT($G44^2+$H44^2+1)))*(($G44^2+$H44^2+2)/(($G44^2+1)*($H44^2+1)))+(ASIN(($G44*$H44)/(SQRT(($G44^2+1)*($H44^2+1)))))))))</f>
        <v>#N/A</v>
      </c>
      <c r="N44" s="33" t="e">
        <f t="shared" si="4"/>
        <v>#N/A</v>
      </c>
      <c r="O44" s="13" t="e">
        <f t="shared" si="12"/>
        <v>#N/A</v>
      </c>
      <c r="P44" s="13" t="e">
        <f t="shared" si="13"/>
        <v>#N/A</v>
      </c>
      <c r="Q44" s="15" t="e">
        <f>IF($C44="","",1/建物情報等!$G$12/$P44)</f>
        <v>#N/A</v>
      </c>
      <c r="R44" s="16" t="e">
        <f>IF(C44="","",IF(OR(AND(建物情報等!$K$16="はい",$D44&lt;=0.5),AND(建物情報等!$K$16="いいえ",$E44=0)),$N44*$Q44*0.25*100,0))</f>
        <v>#N/A</v>
      </c>
      <c r="S44" s="4" t="e">
        <f t="shared" si="15"/>
        <v>#N/A</v>
      </c>
      <c r="T44" s="4"/>
      <c r="U44" t="e">
        <f t="shared" si="5"/>
        <v>#N/A</v>
      </c>
      <c r="V44" t="e">
        <f t="shared" si="6"/>
        <v>#N/A</v>
      </c>
      <c r="W44">
        <f t="shared" si="7"/>
        <v>60</v>
      </c>
      <c r="X44" t="e">
        <f t="shared" si="8"/>
        <v>#N/A</v>
      </c>
      <c r="Y44" t="e">
        <f t="shared" si="9"/>
        <v>#N/A</v>
      </c>
      <c r="Z44" t="e">
        <f t="shared" si="16"/>
        <v>#N/A</v>
      </c>
    </row>
    <row r="45" spans="1:26" x14ac:dyDescent="0.2">
      <c r="A45" s="315" t="e">
        <f t="shared" si="10"/>
        <v>#N/A</v>
      </c>
      <c r="B45" s="13">
        <v>4</v>
      </c>
      <c r="C45" s="15" t="e">
        <f>VLOOKUP(A45,沈下計算用バックデータ!$D$15:$G$470,4,FALSE)</f>
        <v>#N/A</v>
      </c>
      <c r="D45" s="15" t="e">
        <f>VLOOKUP(A45,沈下計算用バックデータ!$D$15:$F$470,2,FALSE)</f>
        <v>#N/A</v>
      </c>
      <c r="E45" s="15" t="e">
        <f>VLOOKUP(A45,沈下計算用バックデータ!$D$15:$F$470,3,FALSE)</f>
        <v>#N/A</v>
      </c>
      <c r="F45" s="14" t="e">
        <f t="shared" si="11"/>
        <v>#N/A</v>
      </c>
      <c r="G45" s="15" t="e">
        <f t="shared" si="0"/>
        <v>#N/A</v>
      </c>
      <c r="H45" s="15" t="e">
        <f t="shared" si="1"/>
        <v>#N/A</v>
      </c>
      <c r="I45" s="14" t="e">
        <f t="shared" si="2"/>
        <v>#N/A</v>
      </c>
      <c r="J45" s="14" t="e">
        <f t="shared" si="3"/>
        <v>#N/A</v>
      </c>
      <c r="K45" s="14" t="e">
        <f>IF($I45="","",VLOOKUP($I45,Sheet2!$C$5:$D$35,2))</f>
        <v>#N/A</v>
      </c>
      <c r="L45" s="14" t="e">
        <f>IF($J45="","",VLOOKUP($J45,Sheet2!$C$5:$D$35,2))</f>
        <v>#N/A</v>
      </c>
      <c r="M45" s="33" t="e">
        <f>IF($C45="","",IF(L45="∞",VLOOKUP($K45,Sheet2!$F$5:$G$20,2),(1/(2*3.14)*(($G45*$H45/(SQRT($G45^2+$H45^2+1)))*(($G45^2+$H45^2+2)/(($G45^2+1)*($H45^2+1)))+(ASIN(($G45*$H45)/(SQRT(($G45^2+1)*($H45^2+1)))))))))</f>
        <v>#N/A</v>
      </c>
      <c r="N45" s="33" t="e">
        <f t="shared" si="4"/>
        <v>#N/A</v>
      </c>
      <c r="O45" s="13" t="e">
        <f t="shared" si="12"/>
        <v>#N/A</v>
      </c>
      <c r="P45" s="13" t="e">
        <f t="shared" si="13"/>
        <v>#N/A</v>
      </c>
      <c r="Q45" s="15" t="e">
        <f>IF($C45="","",1/建物情報等!$G$12/$P45)</f>
        <v>#N/A</v>
      </c>
      <c r="R45" s="16" t="e">
        <f>IF(C45="","",IF(OR(AND(建物情報等!$K$16="はい",$D45&lt;=0.5),AND(建物情報等!$K$16="いいえ",$E45=0)),$N45*$Q45*0.25*100,0))</f>
        <v>#N/A</v>
      </c>
      <c r="S45" s="4" t="e">
        <f t="shared" si="15"/>
        <v>#N/A</v>
      </c>
      <c r="T45" s="4"/>
      <c r="U45" s="12" t="e">
        <f t="shared" si="5"/>
        <v>#N/A</v>
      </c>
      <c r="V45" s="12" t="e">
        <f t="shared" si="6"/>
        <v>#N/A</v>
      </c>
      <c r="W45" s="12">
        <f t="shared" si="7"/>
        <v>64</v>
      </c>
      <c r="X45" s="12" t="e">
        <f t="shared" si="8"/>
        <v>#N/A</v>
      </c>
      <c r="Y45" s="12" t="e">
        <f t="shared" si="9"/>
        <v>#N/A</v>
      </c>
      <c r="Z45" t="e">
        <f t="shared" si="16"/>
        <v>#N/A</v>
      </c>
    </row>
    <row r="46" spans="1:26" x14ac:dyDescent="0.2">
      <c r="A46" s="315" t="e">
        <f t="shared" si="10"/>
        <v>#N/A</v>
      </c>
      <c r="B46" s="13">
        <v>4.25</v>
      </c>
      <c r="C46" s="15" t="e">
        <f>VLOOKUP(A46,沈下計算用バックデータ!$D$15:$G$470,4,FALSE)</f>
        <v>#N/A</v>
      </c>
      <c r="D46" s="15" t="e">
        <f>VLOOKUP(A46,沈下計算用バックデータ!$D$15:$F$470,2,FALSE)</f>
        <v>#N/A</v>
      </c>
      <c r="E46" s="15" t="e">
        <f>VLOOKUP(A46,沈下計算用バックデータ!$D$15:$F$470,3,FALSE)</f>
        <v>#N/A</v>
      </c>
      <c r="F46" s="14" t="e">
        <f t="shared" si="11"/>
        <v>#N/A</v>
      </c>
      <c r="G46" s="15" t="e">
        <f t="shared" si="0"/>
        <v>#N/A</v>
      </c>
      <c r="H46" s="15" t="e">
        <f t="shared" si="1"/>
        <v>#N/A</v>
      </c>
      <c r="I46" s="14" t="e">
        <f t="shared" si="2"/>
        <v>#N/A</v>
      </c>
      <c r="J46" s="14" t="e">
        <f t="shared" si="3"/>
        <v>#N/A</v>
      </c>
      <c r="K46" s="14" t="e">
        <f>IF($I46="","",VLOOKUP($I46,Sheet2!$C$5:$D$35,2))</f>
        <v>#N/A</v>
      </c>
      <c r="L46" s="14" t="e">
        <f>IF($J46="","",VLOOKUP($J46,Sheet2!$C$5:$D$35,2))</f>
        <v>#N/A</v>
      </c>
      <c r="M46" s="33" t="e">
        <f>IF($C46="","",IF(L46="∞",VLOOKUP($K46,Sheet2!$F$5:$G$20,2),(1/(2*3.14)*(($G46*$H46/(SQRT($G46^2+$H46^2+1)))*(($G46^2+$H46^2+2)/(($G46^2+1)*($H46^2+1)))+(ASIN(($G46*$H46)/(SQRT(($G46^2+1)*($H46^2+1)))))))))</f>
        <v>#N/A</v>
      </c>
      <c r="N46" s="33" t="e">
        <f t="shared" si="4"/>
        <v>#N/A</v>
      </c>
      <c r="O46" s="13" t="e">
        <f t="shared" si="12"/>
        <v>#N/A</v>
      </c>
      <c r="P46" s="13" t="e">
        <f t="shared" si="13"/>
        <v>#N/A</v>
      </c>
      <c r="Q46" s="15" t="e">
        <f>IF($C46="","",1/建物情報等!$G$12/$P46)</f>
        <v>#N/A</v>
      </c>
      <c r="R46" s="16" t="e">
        <f>IF(C46="","",IF(OR(AND(建物情報等!$K$16="はい",$D46&lt;=0.5),AND(建物情報等!$K$16="いいえ",$E46=0)),$N46*$Q46*0.25*100,0))</f>
        <v>#N/A</v>
      </c>
      <c r="S46" s="4" t="e">
        <f t="shared" si="15"/>
        <v>#N/A</v>
      </c>
      <c r="T46" s="4"/>
      <c r="U46" s="12" t="e">
        <f t="shared" si="5"/>
        <v>#N/A</v>
      </c>
      <c r="V46" s="12" t="e">
        <f t="shared" si="6"/>
        <v>#N/A</v>
      </c>
      <c r="W46" s="12">
        <f t="shared" si="7"/>
        <v>68</v>
      </c>
      <c r="X46" s="12" t="e">
        <f t="shared" si="8"/>
        <v>#N/A</v>
      </c>
      <c r="Y46" s="12" t="e">
        <f t="shared" si="9"/>
        <v>#N/A</v>
      </c>
      <c r="Z46" t="e">
        <f t="shared" si="16"/>
        <v>#N/A</v>
      </c>
    </row>
    <row r="47" spans="1:26" x14ac:dyDescent="0.2">
      <c r="A47" s="315" t="e">
        <f t="shared" si="10"/>
        <v>#N/A</v>
      </c>
      <c r="B47" s="13">
        <v>4.5</v>
      </c>
      <c r="C47" s="15" t="e">
        <f>VLOOKUP(A47,沈下計算用バックデータ!$D$15:$G$470,4,FALSE)</f>
        <v>#N/A</v>
      </c>
      <c r="D47" s="15" t="e">
        <f>VLOOKUP(A47,沈下計算用バックデータ!$D$15:$F$470,2,FALSE)</f>
        <v>#N/A</v>
      </c>
      <c r="E47" s="15" t="e">
        <f>VLOOKUP(A47,沈下計算用バックデータ!$D$15:$F$470,3,FALSE)</f>
        <v>#N/A</v>
      </c>
      <c r="F47" s="14" t="e">
        <f t="shared" si="11"/>
        <v>#N/A</v>
      </c>
      <c r="G47" s="15" t="e">
        <f t="shared" si="0"/>
        <v>#N/A</v>
      </c>
      <c r="H47" s="15" t="e">
        <f t="shared" si="1"/>
        <v>#N/A</v>
      </c>
      <c r="I47" s="14" t="e">
        <f t="shared" si="2"/>
        <v>#N/A</v>
      </c>
      <c r="J47" s="14" t="e">
        <f t="shared" si="3"/>
        <v>#N/A</v>
      </c>
      <c r="K47" s="14" t="e">
        <f>IF($I47="","",VLOOKUP($I47,Sheet2!$C$5:$D$35,2))</f>
        <v>#N/A</v>
      </c>
      <c r="L47" s="14" t="e">
        <f>IF($J47="","",VLOOKUP($J47,Sheet2!$C$5:$D$35,2))</f>
        <v>#N/A</v>
      </c>
      <c r="M47" s="33" t="e">
        <f>IF($C47="","",IF(L47="∞",VLOOKUP($K47,Sheet2!$F$5:$G$20,2),(1/(2*3.14)*(($G47*$H47/(SQRT($G47^2+$H47^2+1)))*(($G47^2+$H47^2+2)/(($G47^2+1)*($H47^2+1)))+(ASIN(($G47*$H47)/(SQRT(($G47^2+1)*($H47^2+1)))))))))</f>
        <v>#N/A</v>
      </c>
      <c r="N47" s="33" t="e">
        <f t="shared" si="4"/>
        <v>#N/A</v>
      </c>
      <c r="O47" s="13" t="e">
        <f t="shared" si="12"/>
        <v>#N/A</v>
      </c>
      <c r="P47" s="13" t="e">
        <f t="shared" si="13"/>
        <v>#N/A</v>
      </c>
      <c r="Q47" s="15" t="e">
        <f>IF($C47="","",1/建物情報等!$G$12/$P47)</f>
        <v>#N/A</v>
      </c>
      <c r="R47" s="16" t="e">
        <f>IF(C47="","",IF(OR(AND(建物情報等!$K$16="はい",$D47&lt;=0.5),AND(建物情報等!$K$16="いいえ",$E47=0)),$N47*$Q47*0.25*100,0))</f>
        <v>#N/A</v>
      </c>
      <c r="S47" s="4" t="e">
        <f t="shared" si="15"/>
        <v>#N/A</v>
      </c>
      <c r="T47" s="4"/>
      <c r="U47" t="e">
        <f t="shared" si="5"/>
        <v>#N/A</v>
      </c>
      <c r="V47" t="e">
        <f t="shared" si="6"/>
        <v>#N/A</v>
      </c>
      <c r="W47">
        <f t="shared" si="7"/>
        <v>72</v>
      </c>
      <c r="X47" t="e">
        <f t="shared" si="8"/>
        <v>#N/A</v>
      </c>
      <c r="Y47" t="e">
        <f t="shared" si="9"/>
        <v>#N/A</v>
      </c>
      <c r="Z47" t="e">
        <f t="shared" si="16"/>
        <v>#N/A</v>
      </c>
    </row>
    <row r="48" spans="1:26" x14ac:dyDescent="0.2">
      <c r="A48" s="315" t="e">
        <f t="shared" si="10"/>
        <v>#N/A</v>
      </c>
      <c r="B48" s="13">
        <v>4.75</v>
      </c>
      <c r="C48" s="15" t="e">
        <f>VLOOKUP(A48,沈下計算用バックデータ!$D$15:$G$470,4,FALSE)</f>
        <v>#N/A</v>
      </c>
      <c r="D48" s="15" t="e">
        <f>VLOOKUP(A48,沈下計算用バックデータ!$D$15:$F$470,2,FALSE)</f>
        <v>#N/A</v>
      </c>
      <c r="E48" s="15" t="e">
        <f>VLOOKUP(A48,沈下計算用バックデータ!$D$15:$F$470,3,FALSE)</f>
        <v>#N/A</v>
      </c>
      <c r="F48" s="14" t="e">
        <f t="shared" si="11"/>
        <v>#N/A</v>
      </c>
      <c r="G48" s="15" t="e">
        <f t="shared" si="0"/>
        <v>#N/A</v>
      </c>
      <c r="H48" s="15" t="e">
        <f t="shared" si="1"/>
        <v>#N/A</v>
      </c>
      <c r="I48" s="14" t="e">
        <f t="shared" si="2"/>
        <v>#N/A</v>
      </c>
      <c r="J48" s="14" t="e">
        <f t="shared" si="3"/>
        <v>#N/A</v>
      </c>
      <c r="K48" s="14" t="e">
        <f>IF($I48="","",VLOOKUP($I48,Sheet2!$C$5:$D$35,2))</f>
        <v>#N/A</v>
      </c>
      <c r="L48" s="14" t="e">
        <f>IF($J48="","",VLOOKUP($J48,Sheet2!$C$5:$D$35,2))</f>
        <v>#N/A</v>
      </c>
      <c r="M48" s="33" t="e">
        <f>IF($C48="","",IF(L48="∞",VLOOKUP($K48,Sheet2!$F$5:$G$20,2),(1/(2*3.14)*(($G48*$H48/(SQRT($G48^2+$H48^2+1)))*(($G48^2+$H48^2+2)/(($G48^2+1)*($H48^2+1)))+(ASIN(($G48*$H48)/(SQRT(($G48^2+1)*($H48^2+1)))))))))</f>
        <v>#N/A</v>
      </c>
      <c r="N48" s="33" t="e">
        <f t="shared" si="4"/>
        <v>#N/A</v>
      </c>
      <c r="O48" s="13" t="e">
        <f t="shared" si="12"/>
        <v>#N/A</v>
      </c>
      <c r="P48" s="13" t="e">
        <f t="shared" si="13"/>
        <v>#N/A</v>
      </c>
      <c r="Q48" s="15" t="e">
        <f>IF($C48="","",1/建物情報等!$G$12/$P48)</f>
        <v>#N/A</v>
      </c>
      <c r="R48" s="16" t="e">
        <f>IF(C48="","",IF(OR(AND(建物情報等!$K$16="はい",$D48&lt;=0.5),AND(建物情報等!$K$16="いいえ",$E48=0)),$N48*$Q48*0.25*100,0))</f>
        <v>#N/A</v>
      </c>
      <c r="S48" s="4" t="e">
        <f t="shared" si="15"/>
        <v>#N/A</v>
      </c>
      <c r="T48" s="4"/>
      <c r="U48" s="12" t="e">
        <f t="shared" si="5"/>
        <v>#N/A</v>
      </c>
      <c r="V48" s="12" t="e">
        <f t="shared" si="6"/>
        <v>#N/A</v>
      </c>
      <c r="W48" s="12">
        <f t="shared" si="7"/>
        <v>76</v>
      </c>
      <c r="X48" s="12" t="e">
        <f t="shared" si="8"/>
        <v>#N/A</v>
      </c>
      <c r="Y48" s="12" t="e">
        <f t="shared" si="9"/>
        <v>#N/A</v>
      </c>
      <c r="Z48" t="e">
        <f t="shared" si="16"/>
        <v>#N/A</v>
      </c>
    </row>
    <row r="49" spans="1:26" x14ac:dyDescent="0.2">
      <c r="A49" s="315" t="e">
        <f t="shared" si="10"/>
        <v>#N/A</v>
      </c>
      <c r="B49" s="13">
        <v>5</v>
      </c>
      <c r="C49" s="15" t="e">
        <f>VLOOKUP(A49,沈下計算用バックデータ!$D$15:$G$470,4,FALSE)</f>
        <v>#N/A</v>
      </c>
      <c r="D49" s="15" t="e">
        <f>VLOOKUP(A49,沈下計算用バックデータ!$D$15:$F$470,2,FALSE)</f>
        <v>#N/A</v>
      </c>
      <c r="E49" s="15" t="e">
        <f>VLOOKUP(A49,沈下計算用バックデータ!$D$15:$F$470,3,FALSE)</f>
        <v>#N/A</v>
      </c>
      <c r="F49" s="14" t="e">
        <f t="shared" si="11"/>
        <v>#N/A</v>
      </c>
      <c r="G49" s="15" t="e">
        <f t="shared" si="0"/>
        <v>#N/A</v>
      </c>
      <c r="H49" s="15" t="e">
        <f t="shared" si="1"/>
        <v>#N/A</v>
      </c>
      <c r="I49" s="14" t="e">
        <f t="shared" si="2"/>
        <v>#N/A</v>
      </c>
      <c r="J49" s="14" t="e">
        <f t="shared" si="3"/>
        <v>#N/A</v>
      </c>
      <c r="K49" s="14" t="e">
        <f>IF($I49="","",VLOOKUP($I49,Sheet2!$C$5:$D$35,2))</f>
        <v>#N/A</v>
      </c>
      <c r="L49" s="14" t="e">
        <f>IF($J49="","",VLOOKUP($J49,Sheet2!$C$5:$D$35,2))</f>
        <v>#N/A</v>
      </c>
      <c r="M49" s="33" t="e">
        <f>IF($C49="","",IF(L49="∞",VLOOKUP($K49,Sheet2!$F$5:$G$20,2),(1/(2*3.14)*(($G49*$H49/(SQRT($G49^2+$H49^2+1)))*(($G49^2+$H49^2+2)/(($G49^2+1)*($H49^2+1)))+(ASIN(($G49*$H49)/(SQRT(($G49^2+1)*($H49^2+1)))))))))</f>
        <v>#N/A</v>
      </c>
      <c r="N49" s="33" t="e">
        <f t="shared" si="4"/>
        <v>#N/A</v>
      </c>
      <c r="O49" s="13" t="e">
        <f t="shared" si="12"/>
        <v>#N/A</v>
      </c>
      <c r="P49" s="13" t="e">
        <f t="shared" si="13"/>
        <v>#N/A</v>
      </c>
      <c r="Q49" s="15" t="e">
        <f>IF($C49="","",1/建物情報等!$G$12/$P49)</f>
        <v>#N/A</v>
      </c>
      <c r="R49" s="16" t="e">
        <f>IF(C49="","",IF(OR(AND(建物情報等!$K$16="はい",$D49&lt;=0.5),AND(建物情報等!$K$16="いいえ",$E49=0)),$N49*$Q49*0.25*100,0))</f>
        <v>#N/A</v>
      </c>
      <c r="S49" s="4" t="e">
        <f t="shared" si="15"/>
        <v>#N/A</v>
      </c>
      <c r="T49" s="4"/>
      <c r="U49" s="12" t="e">
        <f t="shared" si="5"/>
        <v>#N/A</v>
      </c>
      <c r="V49" s="12" t="e">
        <f t="shared" si="6"/>
        <v>#N/A</v>
      </c>
      <c r="W49" s="12">
        <f t="shared" si="7"/>
        <v>80</v>
      </c>
      <c r="X49" s="12" t="e">
        <f t="shared" si="8"/>
        <v>#N/A</v>
      </c>
      <c r="Y49" s="12" t="e">
        <f t="shared" si="9"/>
        <v>#N/A</v>
      </c>
      <c r="Z49" t="e">
        <f t="shared" si="16"/>
        <v>#N/A</v>
      </c>
    </row>
    <row r="50" spans="1:26" x14ac:dyDescent="0.2">
      <c r="A50" s="315" t="e">
        <f t="shared" si="10"/>
        <v>#N/A</v>
      </c>
      <c r="B50" s="13">
        <v>5.25</v>
      </c>
      <c r="C50" s="15" t="e">
        <f>VLOOKUP(A50,沈下計算用バックデータ!$D$15:$G$470,4,FALSE)</f>
        <v>#N/A</v>
      </c>
      <c r="D50" s="15" t="e">
        <f>VLOOKUP(A50,沈下計算用バックデータ!$D$15:$F$470,2,FALSE)</f>
        <v>#N/A</v>
      </c>
      <c r="E50" s="15" t="e">
        <f>VLOOKUP(A50,沈下計算用バックデータ!$D$15:$F$470,3,FALSE)</f>
        <v>#N/A</v>
      </c>
      <c r="F50" s="14"/>
      <c r="G50" s="15"/>
      <c r="H50" s="15"/>
      <c r="I50" s="14"/>
      <c r="J50" s="14"/>
      <c r="K50" s="14"/>
      <c r="L50" s="14"/>
      <c r="M50" s="33"/>
      <c r="N50" s="33"/>
      <c r="O50" s="15" t="e">
        <f t="shared" ref="O50:O69" si="17">IF(C50="","",IF(($F$3+$B50)&lt;=$O$5,($F$3+$B50*$O$4),$O$4*$O$5+($F$3+$B50-$O$5)*($O$4-10)))</f>
        <v>#N/A</v>
      </c>
      <c r="P50" s="15" t="e">
        <f t="shared" ref="P50:P69" si="18">IF(C50="","",1.2-0.0015*(O50+N50/2))</f>
        <v>#N/A</v>
      </c>
      <c r="Q50" s="15" t="e">
        <f t="shared" ref="Q50:Q69" si="19">IF($C50="","",1*10^(-5)*$F$16^$P50)</f>
        <v>#N/A</v>
      </c>
      <c r="R50" s="16" t="e">
        <f>IF(C50="","",IF(OR(AND(建物情報等!$K$16="はい",$D50&lt;=0.5),AND(建物情報等!$K$16="いいえ",$E50=0)),$N50*$Q50*0.25*100,0))</f>
        <v>#N/A</v>
      </c>
      <c r="S50" s="4"/>
      <c r="T50" s="4"/>
      <c r="U50" s="12" t="e">
        <f t="shared" si="5"/>
        <v>#N/A</v>
      </c>
      <c r="V50" s="12"/>
      <c r="W50" s="12">
        <f t="shared" si="7"/>
        <v>84</v>
      </c>
      <c r="X50" s="12">
        <f t="shared" si="8"/>
        <v>84</v>
      </c>
      <c r="Y50" s="12" t="e">
        <f t="shared" si="9"/>
        <v>#N/A</v>
      </c>
    </row>
    <row r="51" spans="1:26" x14ac:dyDescent="0.2">
      <c r="A51" s="315" t="e">
        <f t="shared" si="10"/>
        <v>#N/A</v>
      </c>
      <c r="B51" s="13">
        <v>5.5</v>
      </c>
      <c r="C51" s="15" t="e">
        <f>VLOOKUP(A51,沈下計算用バックデータ!$D$15:$G$470,4,FALSE)</f>
        <v>#N/A</v>
      </c>
      <c r="D51" s="15" t="e">
        <f>VLOOKUP(A51,沈下計算用バックデータ!$D$15:$F$470,2,FALSE)</f>
        <v>#N/A</v>
      </c>
      <c r="E51" s="15" t="e">
        <f>VLOOKUP(A51,沈下計算用バックデータ!$D$15:$F$470,3,FALSE)</f>
        <v>#N/A</v>
      </c>
      <c r="F51" s="14"/>
      <c r="G51" s="15"/>
      <c r="H51" s="15"/>
      <c r="I51" s="14"/>
      <c r="J51" s="14"/>
      <c r="K51" s="14"/>
      <c r="L51" s="14"/>
      <c r="M51" s="33"/>
      <c r="N51" s="33"/>
      <c r="O51" s="15" t="e">
        <f t="shared" si="17"/>
        <v>#N/A</v>
      </c>
      <c r="P51" s="15" t="e">
        <f t="shared" si="18"/>
        <v>#N/A</v>
      </c>
      <c r="Q51" s="15" t="e">
        <f t="shared" si="19"/>
        <v>#N/A</v>
      </c>
      <c r="R51" s="16" t="e">
        <f>IF(C51="","",IF(OR(AND(建物情報等!$K$16="はい",$D51&lt;=0.5),AND(建物情報等!$K$16="いいえ",$E51=0)),$N51*$Q51*0.25*100,0))</f>
        <v>#N/A</v>
      </c>
      <c r="S51" s="4"/>
      <c r="T51" s="4"/>
      <c r="U51" s="12" t="e">
        <f t="shared" si="5"/>
        <v>#N/A</v>
      </c>
      <c r="V51" s="12"/>
      <c r="W51" s="12">
        <f t="shared" si="7"/>
        <v>88</v>
      </c>
      <c r="X51" s="12">
        <f t="shared" si="8"/>
        <v>88</v>
      </c>
      <c r="Y51" s="12" t="e">
        <f t="shared" si="9"/>
        <v>#N/A</v>
      </c>
    </row>
    <row r="52" spans="1:26" x14ac:dyDescent="0.2">
      <c r="A52" s="315" t="e">
        <f t="shared" si="10"/>
        <v>#N/A</v>
      </c>
      <c r="B52" s="13">
        <v>5.75</v>
      </c>
      <c r="C52" s="15" t="e">
        <f>VLOOKUP(A52,沈下計算用バックデータ!$D$15:$G$470,4,FALSE)</f>
        <v>#N/A</v>
      </c>
      <c r="D52" s="15" t="e">
        <f>VLOOKUP(A52,沈下計算用バックデータ!$D$15:$F$470,2,FALSE)</f>
        <v>#N/A</v>
      </c>
      <c r="E52" s="15" t="e">
        <f>VLOOKUP(A52,沈下計算用バックデータ!$D$15:$F$470,3,FALSE)</f>
        <v>#N/A</v>
      </c>
      <c r="F52" s="14"/>
      <c r="G52" s="15"/>
      <c r="H52" s="15"/>
      <c r="I52" s="14"/>
      <c r="J52" s="14"/>
      <c r="K52" s="14"/>
      <c r="L52" s="14"/>
      <c r="M52" s="33"/>
      <c r="N52" s="33"/>
      <c r="O52" s="15" t="e">
        <f t="shared" si="17"/>
        <v>#N/A</v>
      </c>
      <c r="P52" s="15" t="e">
        <f t="shared" si="18"/>
        <v>#N/A</v>
      </c>
      <c r="Q52" s="15" t="e">
        <f t="shared" si="19"/>
        <v>#N/A</v>
      </c>
      <c r="R52" s="16" t="e">
        <f>IF(C52="","",IF(OR(AND(建物情報等!$K$16="はい",$D52&lt;=0.5),AND(建物情報等!$K$16="いいえ",$E52=0)),$N52*$Q52*0.25*100,0))</f>
        <v>#N/A</v>
      </c>
      <c r="S52" s="4"/>
      <c r="T52" s="4"/>
      <c r="U52" s="12" t="e">
        <f t="shared" si="5"/>
        <v>#N/A</v>
      </c>
      <c r="V52" s="12"/>
      <c r="W52" s="12">
        <f t="shared" si="7"/>
        <v>92</v>
      </c>
      <c r="X52" s="12">
        <f t="shared" si="8"/>
        <v>92</v>
      </c>
      <c r="Y52" s="12" t="e">
        <f t="shared" si="9"/>
        <v>#N/A</v>
      </c>
    </row>
    <row r="53" spans="1:26" x14ac:dyDescent="0.2">
      <c r="A53" s="315" t="e">
        <f t="shared" si="10"/>
        <v>#N/A</v>
      </c>
      <c r="B53" s="13">
        <v>6</v>
      </c>
      <c r="C53" s="15" t="e">
        <f>VLOOKUP(A53,沈下計算用バックデータ!$D$15:$G$470,4,FALSE)</f>
        <v>#N/A</v>
      </c>
      <c r="D53" s="15" t="e">
        <f>VLOOKUP(A53,沈下計算用バックデータ!$D$15:$F$470,2,FALSE)</f>
        <v>#N/A</v>
      </c>
      <c r="E53" s="15" t="e">
        <f>VLOOKUP(A53,沈下計算用バックデータ!$D$15:$F$470,3,FALSE)</f>
        <v>#N/A</v>
      </c>
      <c r="F53" s="14"/>
      <c r="G53" s="15"/>
      <c r="H53" s="15"/>
      <c r="I53" s="14"/>
      <c r="J53" s="14"/>
      <c r="K53" s="14"/>
      <c r="L53" s="14"/>
      <c r="M53" s="33"/>
      <c r="N53" s="33"/>
      <c r="O53" s="15" t="e">
        <f t="shared" si="17"/>
        <v>#N/A</v>
      </c>
      <c r="P53" s="15" t="e">
        <f t="shared" si="18"/>
        <v>#N/A</v>
      </c>
      <c r="Q53" s="15" t="e">
        <f t="shared" si="19"/>
        <v>#N/A</v>
      </c>
      <c r="R53" s="16" t="e">
        <f>IF(C53="","",IF(OR(AND(建物情報等!$K$16="はい",$D53&lt;=0.5),AND(建物情報等!$K$16="いいえ",$E53=0)),$N53*$Q53*0.25*100,0))</f>
        <v>#N/A</v>
      </c>
      <c r="S53" s="4"/>
      <c r="T53" s="4"/>
      <c r="U53" s="12" t="e">
        <f t="shared" si="5"/>
        <v>#N/A</v>
      </c>
      <c r="V53" s="12"/>
      <c r="W53" s="12">
        <f t="shared" si="7"/>
        <v>96</v>
      </c>
      <c r="X53" s="12">
        <f t="shared" si="8"/>
        <v>96</v>
      </c>
      <c r="Y53" s="12" t="e">
        <f t="shared" si="9"/>
        <v>#N/A</v>
      </c>
    </row>
    <row r="54" spans="1:26" x14ac:dyDescent="0.2">
      <c r="A54" s="315" t="e">
        <f t="shared" si="10"/>
        <v>#N/A</v>
      </c>
      <c r="B54" s="13">
        <v>6.25</v>
      </c>
      <c r="C54" s="15" t="e">
        <f>VLOOKUP(A54,沈下計算用バックデータ!$D$15:$G$470,4,FALSE)</f>
        <v>#N/A</v>
      </c>
      <c r="D54" s="15" t="e">
        <f>VLOOKUP(A54,沈下計算用バックデータ!$D$15:$F$470,2,FALSE)</f>
        <v>#N/A</v>
      </c>
      <c r="E54" s="15" t="e">
        <f>VLOOKUP(A54,沈下計算用バックデータ!$D$15:$F$470,3,FALSE)</f>
        <v>#N/A</v>
      </c>
      <c r="F54" s="14"/>
      <c r="G54" s="15"/>
      <c r="H54" s="15"/>
      <c r="I54" s="14"/>
      <c r="J54" s="14"/>
      <c r="K54" s="14"/>
      <c r="L54" s="14"/>
      <c r="M54" s="33"/>
      <c r="N54" s="33"/>
      <c r="O54" s="15" t="e">
        <f t="shared" si="17"/>
        <v>#N/A</v>
      </c>
      <c r="P54" s="15" t="e">
        <f t="shared" si="18"/>
        <v>#N/A</v>
      </c>
      <c r="Q54" s="15" t="e">
        <f t="shared" si="19"/>
        <v>#N/A</v>
      </c>
      <c r="R54" s="16" t="e">
        <f>IF(C54="","",IF(OR(AND(建物情報等!$K$16="はい",$D54&lt;=0.5),AND(建物情報等!$K$16="いいえ",$E54=0)),$N54*$Q54*0.25*100,0))</f>
        <v>#N/A</v>
      </c>
      <c r="S54" s="4"/>
      <c r="T54" s="4"/>
      <c r="U54" s="12" t="e">
        <f t="shared" si="5"/>
        <v>#N/A</v>
      </c>
      <c r="V54" s="12"/>
      <c r="W54" s="12">
        <f t="shared" si="7"/>
        <v>100</v>
      </c>
      <c r="X54" s="12">
        <f t="shared" si="8"/>
        <v>100</v>
      </c>
      <c r="Y54" s="12" t="e">
        <f t="shared" si="9"/>
        <v>#N/A</v>
      </c>
    </row>
    <row r="55" spans="1:26" x14ac:dyDescent="0.2">
      <c r="A55" s="315" t="e">
        <f t="shared" si="10"/>
        <v>#N/A</v>
      </c>
      <c r="B55" s="13">
        <v>6.5</v>
      </c>
      <c r="C55" s="15" t="e">
        <f>VLOOKUP(A55,沈下計算用バックデータ!$D$15:$G$470,4,FALSE)</f>
        <v>#N/A</v>
      </c>
      <c r="D55" s="15" t="e">
        <f>VLOOKUP(A55,沈下計算用バックデータ!$D$15:$F$470,2,FALSE)</f>
        <v>#N/A</v>
      </c>
      <c r="E55" s="15" t="e">
        <f>VLOOKUP(A55,沈下計算用バックデータ!$D$15:$F$470,3,FALSE)</f>
        <v>#N/A</v>
      </c>
      <c r="F55" s="14"/>
      <c r="G55" s="15"/>
      <c r="H55" s="15"/>
      <c r="I55" s="14"/>
      <c r="J55" s="14"/>
      <c r="K55" s="14"/>
      <c r="L55" s="14"/>
      <c r="M55" s="33"/>
      <c r="N55" s="33"/>
      <c r="O55" s="15" t="e">
        <f t="shared" si="17"/>
        <v>#N/A</v>
      </c>
      <c r="P55" s="15" t="e">
        <f t="shared" si="18"/>
        <v>#N/A</v>
      </c>
      <c r="Q55" s="15" t="e">
        <f t="shared" si="19"/>
        <v>#N/A</v>
      </c>
      <c r="R55" s="16" t="e">
        <f>IF(C55="","",IF(OR(AND(建物情報等!$K$16="はい",$D55&lt;=0.5),AND(建物情報等!$K$16="いいえ",$E55=0)),$N55*$Q55*0.25*100,0))</f>
        <v>#N/A</v>
      </c>
      <c r="S55" s="4"/>
      <c r="T55" s="4"/>
      <c r="U55" s="12" t="e">
        <f t="shared" si="5"/>
        <v>#N/A</v>
      </c>
      <c r="V55" s="12"/>
      <c r="W55" s="12">
        <f t="shared" si="7"/>
        <v>104</v>
      </c>
      <c r="X55" s="12">
        <f t="shared" si="8"/>
        <v>104</v>
      </c>
      <c r="Y55" s="12" t="e">
        <f t="shared" si="9"/>
        <v>#N/A</v>
      </c>
    </row>
    <row r="56" spans="1:26" x14ac:dyDescent="0.2">
      <c r="A56" s="315" t="e">
        <f t="shared" si="10"/>
        <v>#N/A</v>
      </c>
      <c r="B56" s="13">
        <v>6.75</v>
      </c>
      <c r="C56" s="15" t="e">
        <f>VLOOKUP(A56,沈下計算用バックデータ!$D$15:$G$470,4,FALSE)</f>
        <v>#N/A</v>
      </c>
      <c r="D56" s="15" t="e">
        <f>VLOOKUP(A56,沈下計算用バックデータ!$D$15:$F$470,2,FALSE)</f>
        <v>#N/A</v>
      </c>
      <c r="E56" s="15" t="e">
        <f>VLOOKUP(A56,沈下計算用バックデータ!$D$15:$F$470,3,FALSE)</f>
        <v>#N/A</v>
      </c>
      <c r="F56" s="14"/>
      <c r="G56" s="15"/>
      <c r="H56" s="15"/>
      <c r="I56" s="14"/>
      <c r="J56" s="14"/>
      <c r="K56" s="14"/>
      <c r="L56" s="14"/>
      <c r="M56" s="33"/>
      <c r="N56" s="33"/>
      <c r="O56" s="15" t="e">
        <f t="shared" si="17"/>
        <v>#N/A</v>
      </c>
      <c r="P56" s="15" t="e">
        <f t="shared" si="18"/>
        <v>#N/A</v>
      </c>
      <c r="Q56" s="15" t="e">
        <f t="shared" si="19"/>
        <v>#N/A</v>
      </c>
      <c r="R56" s="16" t="e">
        <f>IF(C56="","",IF(OR(AND(建物情報等!$K$16="はい",$D56&lt;=0.5),AND(建物情報等!$K$16="いいえ",$E56=0)),$N56*$Q56*0.25*100,0))</f>
        <v>#N/A</v>
      </c>
      <c r="S56" s="4"/>
      <c r="T56" s="4"/>
      <c r="U56" s="12" t="e">
        <f t="shared" si="5"/>
        <v>#N/A</v>
      </c>
      <c r="V56" s="12"/>
      <c r="W56" s="12">
        <f t="shared" si="7"/>
        <v>108</v>
      </c>
      <c r="X56" s="12">
        <f t="shared" si="8"/>
        <v>108</v>
      </c>
      <c r="Y56" s="12" t="e">
        <f t="shared" si="9"/>
        <v>#N/A</v>
      </c>
    </row>
    <row r="57" spans="1:26" x14ac:dyDescent="0.2">
      <c r="A57" s="315" t="e">
        <f t="shared" si="10"/>
        <v>#N/A</v>
      </c>
      <c r="B57" s="13">
        <v>7</v>
      </c>
      <c r="C57" s="15" t="e">
        <f>VLOOKUP(A57,沈下計算用バックデータ!$D$15:$G$470,4,FALSE)</f>
        <v>#N/A</v>
      </c>
      <c r="D57" s="15" t="e">
        <f>VLOOKUP(A57,沈下計算用バックデータ!$D$15:$F$470,2,FALSE)</f>
        <v>#N/A</v>
      </c>
      <c r="E57" s="15" t="e">
        <f>VLOOKUP(A57,沈下計算用バックデータ!$D$15:$F$470,3,FALSE)</f>
        <v>#N/A</v>
      </c>
      <c r="F57" s="14"/>
      <c r="G57" s="15"/>
      <c r="H57" s="15"/>
      <c r="I57" s="14"/>
      <c r="J57" s="14"/>
      <c r="K57" s="14"/>
      <c r="L57" s="14"/>
      <c r="M57" s="33"/>
      <c r="N57" s="33"/>
      <c r="O57" s="15" t="e">
        <f t="shared" si="17"/>
        <v>#N/A</v>
      </c>
      <c r="P57" s="15" t="e">
        <f t="shared" si="18"/>
        <v>#N/A</v>
      </c>
      <c r="Q57" s="15" t="e">
        <f t="shared" si="19"/>
        <v>#N/A</v>
      </c>
      <c r="R57" s="16" t="e">
        <f>IF(C57="","",IF(OR(AND(建物情報等!$K$16="はい",$D57&lt;=0.5),AND(建物情報等!$K$16="いいえ",$E57=0)),$N57*$Q57*0.25*100,0))</f>
        <v>#N/A</v>
      </c>
      <c r="S57" s="4"/>
      <c r="T57" s="4"/>
      <c r="U57" s="12" t="e">
        <f t="shared" si="5"/>
        <v>#N/A</v>
      </c>
      <c r="V57" s="12"/>
      <c r="W57" s="12">
        <f t="shared" si="7"/>
        <v>112</v>
      </c>
      <c r="X57" s="12">
        <f t="shared" si="8"/>
        <v>112</v>
      </c>
      <c r="Y57" s="12" t="e">
        <f t="shared" si="9"/>
        <v>#N/A</v>
      </c>
    </row>
    <row r="58" spans="1:26" x14ac:dyDescent="0.2">
      <c r="A58" s="315" t="e">
        <f t="shared" si="10"/>
        <v>#N/A</v>
      </c>
      <c r="B58" s="13">
        <v>7.25</v>
      </c>
      <c r="C58" s="15" t="e">
        <f>VLOOKUP(A58,沈下計算用バックデータ!$D$15:$G$470,4,FALSE)</f>
        <v>#N/A</v>
      </c>
      <c r="D58" s="15" t="e">
        <f>VLOOKUP(A58,沈下計算用バックデータ!$D$15:$F$470,2,FALSE)</f>
        <v>#N/A</v>
      </c>
      <c r="E58" s="15" t="e">
        <f>VLOOKUP(A58,沈下計算用バックデータ!$D$15:$F$470,3,FALSE)</f>
        <v>#N/A</v>
      </c>
      <c r="F58" s="14"/>
      <c r="G58" s="15"/>
      <c r="H58" s="15"/>
      <c r="I58" s="14"/>
      <c r="J58" s="14"/>
      <c r="K58" s="14"/>
      <c r="L58" s="14"/>
      <c r="M58" s="33"/>
      <c r="N58" s="33"/>
      <c r="O58" s="15" t="e">
        <f t="shared" si="17"/>
        <v>#N/A</v>
      </c>
      <c r="P58" s="15" t="e">
        <f t="shared" si="18"/>
        <v>#N/A</v>
      </c>
      <c r="Q58" s="15" t="e">
        <f t="shared" si="19"/>
        <v>#N/A</v>
      </c>
      <c r="R58" s="16" t="e">
        <f>IF(C58="","",IF(OR(AND(建物情報等!$K$16="はい",$D58&lt;=0.5),AND(建物情報等!$K$16="いいえ",$E58=0)),$N58*$Q58*0.25*100,0))</f>
        <v>#N/A</v>
      </c>
      <c r="S58" s="4"/>
      <c r="T58" s="4"/>
      <c r="U58" s="12" t="e">
        <f t="shared" si="5"/>
        <v>#N/A</v>
      </c>
      <c r="V58" s="12"/>
      <c r="W58" s="12">
        <f t="shared" si="7"/>
        <v>116</v>
      </c>
      <c r="X58" s="12">
        <f t="shared" si="8"/>
        <v>116</v>
      </c>
      <c r="Y58" s="12" t="e">
        <f t="shared" si="9"/>
        <v>#N/A</v>
      </c>
    </row>
    <row r="59" spans="1:26" x14ac:dyDescent="0.2">
      <c r="A59" s="315" t="e">
        <f t="shared" si="10"/>
        <v>#N/A</v>
      </c>
      <c r="B59" s="13">
        <v>7.5</v>
      </c>
      <c r="C59" s="15" t="e">
        <f>VLOOKUP(A59,沈下計算用バックデータ!$D$15:$G$470,4,FALSE)</f>
        <v>#N/A</v>
      </c>
      <c r="D59" s="15" t="e">
        <f>VLOOKUP(A59,沈下計算用バックデータ!$D$15:$F$470,2,FALSE)</f>
        <v>#N/A</v>
      </c>
      <c r="E59" s="15" t="e">
        <f>VLOOKUP(A59,沈下計算用バックデータ!$D$15:$F$470,3,FALSE)</f>
        <v>#N/A</v>
      </c>
      <c r="F59" s="14"/>
      <c r="G59" s="15"/>
      <c r="H59" s="15"/>
      <c r="I59" s="14"/>
      <c r="J59" s="14"/>
      <c r="K59" s="14"/>
      <c r="L59" s="14"/>
      <c r="M59" s="33"/>
      <c r="N59" s="33"/>
      <c r="O59" s="15" t="e">
        <f t="shared" si="17"/>
        <v>#N/A</v>
      </c>
      <c r="P59" s="15" t="e">
        <f t="shared" si="18"/>
        <v>#N/A</v>
      </c>
      <c r="Q59" s="15" t="e">
        <f t="shared" si="19"/>
        <v>#N/A</v>
      </c>
      <c r="R59" s="16" t="e">
        <f>IF(C59="","",IF(OR(AND(建物情報等!$K$16="はい",$D59&lt;=0.5),AND(建物情報等!$K$16="いいえ",$E59=0)),$N59*$Q59*0.25*100,0))</f>
        <v>#N/A</v>
      </c>
      <c r="S59" s="4"/>
      <c r="T59" s="4"/>
      <c r="U59" s="12" t="e">
        <f t="shared" si="5"/>
        <v>#N/A</v>
      </c>
      <c r="V59" s="12"/>
      <c r="W59" s="12">
        <f t="shared" si="7"/>
        <v>120</v>
      </c>
      <c r="X59" s="12">
        <f t="shared" si="8"/>
        <v>120</v>
      </c>
      <c r="Y59" s="12" t="e">
        <f t="shared" si="9"/>
        <v>#N/A</v>
      </c>
    </row>
    <row r="60" spans="1:26" x14ac:dyDescent="0.2">
      <c r="A60" s="315" t="e">
        <f t="shared" si="10"/>
        <v>#N/A</v>
      </c>
      <c r="B60" s="13">
        <v>7.75</v>
      </c>
      <c r="C60" s="15" t="e">
        <f>VLOOKUP(A60,沈下計算用バックデータ!$D$15:$G$470,4,FALSE)</f>
        <v>#N/A</v>
      </c>
      <c r="D60" s="15" t="e">
        <f>VLOOKUP(A60,沈下計算用バックデータ!$D$15:$F$470,2,FALSE)</f>
        <v>#N/A</v>
      </c>
      <c r="E60" s="15" t="e">
        <f>VLOOKUP(A60,沈下計算用バックデータ!$D$15:$F$470,3,FALSE)</f>
        <v>#N/A</v>
      </c>
      <c r="F60" s="14"/>
      <c r="G60" s="15"/>
      <c r="H60" s="15"/>
      <c r="I60" s="14"/>
      <c r="J60" s="14"/>
      <c r="K60" s="14"/>
      <c r="L60" s="14"/>
      <c r="M60" s="33"/>
      <c r="N60" s="33"/>
      <c r="O60" s="15" t="e">
        <f t="shared" si="17"/>
        <v>#N/A</v>
      </c>
      <c r="P60" s="15" t="e">
        <f t="shared" si="18"/>
        <v>#N/A</v>
      </c>
      <c r="Q60" s="15" t="e">
        <f t="shared" si="19"/>
        <v>#N/A</v>
      </c>
      <c r="R60" s="16" t="e">
        <f>IF(C60="","",IF(OR(AND(建物情報等!$K$16="はい",$D60&lt;=0.5),AND(建物情報等!$K$16="いいえ",$E60=0)),$N60*$Q60*0.25*100,0))</f>
        <v>#N/A</v>
      </c>
      <c r="S60" s="4"/>
      <c r="T60" s="4"/>
      <c r="U60" s="12" t="e">
        <f t="shared" si="5"/>
        <v>#N/A</v>
      </c>
      <c r="V60" s="12"/>
      <c r="W60" s="12">
        <f t="shared" si="7"/>
        <v>124</v>
      </c>
      <c r="X60" s="12">
        <f t="shared" si="8"/>
        <v>124</v>
      </c>
      <c r="Y60" s="12" t="e">
        <f t="shared" si="9"/>
        <v>#N/A</v>
      </c>
    </row>
    <row r="61" spans="1:26" x14ac:dyDescent="0.2">
      <c r="A61" s="315" t="e">
        <f t="shared" si="10"/>
        <v>#N/A</v>
      </c>
      <c r="B61" s="13">
        <v>8</v>
      </c>
      <c r="C61" s="15" t="e">
        <f>VLOOKUP(A61,沈下計算用バックデータ!$D$15:$G$470,4,FALSE)</f>
        <v>#N/A</v>
      </c>
      <c r="D61" s="15" t="e">
        <f>VLOOKUP(A61,沈下計算用バックデータ!$D$15:$F$470,2,FALSE)</f>
        <v>#N/A</v>
      </c>
      <c r="E61" s="15" t="e">
        <f>VLOOKUP(A61,沈下計算用バックデータ!$D$15:$F$470,3,FALSE)</f>
        <v>#N/A</v>
      </c>
      <c r="F61" s="14"/>
      <c r="G61" s="15"/>
      <c r="H61" s="15"/>
      <c r="I61" s="14"/>
      <c r="J61" s="14"/>
      <c r="K61" s="14"/>
      <c r="L61" s="14"/>
      <c r="M61" s="33"/>
      <c r="N61" s="33"/>
      <c r="O61" s="15" t="e">
        <f t="shared" si="17"/>
        <v>#N/A</v>
      </c>
      <c r="P61" s="15" t="e">
        <f t="shared" si="18"/>
        <v>#N/A</v>
      </c>
      <c r="Q61" s="15" t="e">
        <f t="shared" si="19"/>
        <v>#N/A</v>
      </c>
      <c r="R61" s="16" t="e">
        <f>IF(C61="","",IF(OR(AND(建物情報等!$K$16="はい",$D61&lt;=0.5),AND(建物情報等!$K$16="いいえ",$E61=0)),$N61*$Q61*0.25*100,0))</f>
        <v>#N/A</v>
      </c>
      <c r="S61" s="4"/>
      <c r="T61" s="4"/>
      <c r="U61" s="12" t="e">
        <f t="shared" si="5"/>
        <v>#N/A</v>
      </c>
      <c r="V61" s="12"/>
      <c r="W61" s="12">
        <f t="shared" si="7"/>
        <v>128</v>
      </c>
      <c r="X61" s="12">
        <f t="shared" si="8"/>
        <v>128</v>
      </c>
      <c r="Y61" s="12" t="e">
        <f t="shared" si="9"/>
        <v>#N/A</v>
      </c>
    </row>
    <row r="62" spans="1:26" x14ac:dyDescent="0.2">
      <c r="A62" s="315" t="e">
        <f t="shared" si="10"/>
        <v>#N/A</v>
      </c>
      <c r="B62" s="13">
        <v>8.25</v>
      </c>
      <c r="C62" s="15" t="e">
        <f>VLOOKUP(A62,沈下計算用バックデータ!$D$15:$G$470,4,FALSE)</f>
        <v>#N/A</v>
      </c>
      <c r="D62" s="15" t="e">
        <f>VLOOKUP(A62,沈下計算用バックデータ!$D$15:$F$470,2,FALSE)</f>
        <v>#N/A</v>
      </c>
      <c r="E62" s="15" t="e">
        <f>VLOOKUP(A62,沈下計算用バックデータ!$D$15:$F$470,3,FALSE)</f>
        <v>#N/A</v>
      </c>
      <c r="F62" s="14"/>
      <c r="G62" s="15"/>
      <c r="H62" s="15"/>
      <c r="I62" s="14"/>
      <c r="J62" s="14"/>
      <c r="K62" s="14"/>
      <c r="L62" s="14"/>
      <c r="M62" s="33"/>
      <c r="N62" s="33"/>
      <c r="O62" s="15" t="e">
        <f t="shared" si="17"/>
        <v>#N/A</v>
      </c>
      <c r="P62" s="15" t="e">
        <f t="shared" si="18"/>
        <v>#N/A</v>
      </c>
      <c r="Q62" s="15" t="e">
        <f t="shared" si="19"/>
        <v>#N/A</v>
      </c>
      <c r="R62" s="16" t="e">
        <f>IF(C62="","",IF(OR(AND(建物情報等!$K$16="はい",$D62&lt;=0.5),AND(建物情報等!$K$16="いいえ",$E62=0)),$N62*$Q62*0.25*100,0))</f>
        <v>#N/A</v>
      </c>
      <c r="S62" s="4"/>
      <c r="T62" s="4"/>
      <c r="U62" s="12" t="e">
        <f t="shared" si="5"/>
        <v>#N/A</v>
      </c>
      <c r="V62" s="12"/>
      <c r="W62" s="12">
        <f t="shared" si="7"/>
        <v>132</v>
      </c>
      <c r="X62" s="12">
        <f t="shared" si="8"/>
        <v>132</v>
      </c>
      <c r="Y62" s="12" t="e">
        <f t="shared" si="9"/>
        <v>#N/A</v>
      </c>
    </row>
    <row r="63" spans="1:26" x14ac:dyDescent="0.2">
      <c r="A63" s="315" t="e">
        <f t="shared" si="10"/>
        <v>#N/A</v>
      </c>
      <c r="B63" s="13">
        <v>8.5</v>
      </c>
      <c r="C63" s="15" t="e">
        <f>VLOOKUP(A63,沈下計算用バックデータ!$D$15:$G$470,4,FALSE)</f>
        <v>#N/A</v>
      </c>
      <c r="D63" s="15" t="e">
        <f>VLOOKUP(A63,沈下計算用バックデータ!$D$15:$F$470,2,FALSE)</f>
        <v>#N/A</v>
      </c>
      <c r="E63" s="15" t="e">
        <f>VLOOKUP(A63,沈下計算用バックデータ!$D$15:$F$470,3,FALSE)</f>
        <v>#N/A</v>
      </c>
      <c r="F63" s="14"/>
      <c r="G63" s="15"/>
      <c r="H63" s="15"/>
      <c r="I63" s="14"/>
      <c r="J63" s="14"/>
      <c r="K63" s="14"/>
      <c r="L63" s="14"/>
      <c r="M63" s="33"/>
      <c r="N63" s="33"/>
      <c r="O63" s="15" t="e">
        <f t="shared" si="17"/>
        <v>#N/A</v>
      </c>
      <c r="P63" s="15" t="e">
        <f t="shared" si="18"/>
        <v>#N/A</v>
      </c>
      <c r="Q63" s="15" t="e">
        <f t="shared" si="19"/>
        <v>#N/A</v>
      </c>
      <c r="R63" s="16" t="e">
        <f>IF(C63="","",IF(OR(AND(建物情報等!$K$16="はい",$D63&lt;=0.5),AND(建物情報等!$K$16="いいえ",$E63=0)),$N63*$Q63*0.25*100,0))</f>
        <v>#N/A</v>
      </c>
      <c r="S63" s="4"/>
      <c r="T63" s="4"/>
      <c r="U63" s="12" t="e">
        <f t="shared" si="5"/>
        <v>#N/A</v>
      </c>
      <c r="V63" s="12"/>
      <c r="W63" s="12">
        <f t="shared" si="7"/>
        <v>136</v>
      </c>
      <c r="X63" s="12">
        <f t="shared" si="8"/>
        <v>136</v>
      </c>
      <c r="Y63" s="12" t="e">
        <f t="shared" si="9"/>
        <v>#N/A</v>
      </c>
    </row>
    <row r="64" spans="1:26" x14ac:dyDescent="0.2">
      <c r="A64" s="315" t="e">
        <f t="shared" si="10"/>
        <v>#N/A</v>
      </c>
      <c r="B64" s="13">
        <v>8.75</v>
      </c>
      <c r="C64" s="15" t="e">
        <f>VLOOKUP(A64,沈下計算用バックデータ!$D$15:$G$470,4,FALSE)</f>
        <v>#N/A</v>
      </c>
      <c r="D64" s="15" t="e">
        <f>VLOOKUP(A64,沈下計算用バックデータ!$D$15:$F$470,2,FALSE)</f>
        <v>#N/A</v>
      </c>
      <c r="E64" s="15" t="e">
        <f>VLOOKUP(A64,沈下計算用バックデータ!$D$15:$F$470,3,FALSE)</f>
        <v>#N/A</v>
      </c>
      <c r="F64" s="14"/>
      <c r="G64" s="15"/>
      <c r="H64" s="15"/>
      <c r="I64" s="14"/>
      <c r="J64" s="14"/>
      <c r="K64" s="14"/>
      <c r="L64" s="14"/>
      <c r="M64" s="33"/>
      <c r="N64" s="33"/>
      <c r="O64" s="15" t="e">
        <f t="shared" si="17"/>
        <v>#N/A</v>
      </c>
      <c r="P64" s="15" t="e">
        <f t="shared" si="18"/>
        <v>#N/A</v>
      </c>
      <c r="Q64" s="15" t="e">
        <f t="shared" si="19"/>
        <v>#N/A</v>
      </c>
      <c r="R64" s="16" t="e">
        <f>IF(C64="","",IF(OR(AND(建物情報等!$K$16="はい",$D64&lt;=0.5),AND(建物情報等!$K$16="いいえ",$E64=0)),$N64*$Q64*0.25*100,0))</f>
        <v>#N/A</v>
      </c>
      <c r="S64" s="4"/>
      <c r="T64" s="4"/>
      <c r="U64" s="12" t="e">
        <f t="shared" si="5"/>
        <v>#N/A</v>
      </c>
      <c r="V64" s="12"/>
      <c r="W64" s="12">
        <f t="shared" si="7"/>
        <v>140</v>
      </c>
      <c r="X64" s="12">
        <f t="shared" si="8"/>
        <v>140</v>
      </c>
      <c r="Y64" s="12" t="e">
        <f t="shared" si="9"/>
        <v>#N/A</v>
      </c>
    </row>
    <row r="65" spans="1:26" x14ac:dyDescent="0.2">
      <c r="A65" s="315" t="e">
        <f t="shared" si="10"/>
        <v>#N/A</v>
      </c>
      <c r="B65" s="13">
        <v>9</v>
      </c>
      <c r="C65" s="15" t="e">
        <f>VLOOKUP(A65,沈下計算用バックデータ!$D$15:$G$470,4,FALSE)</f>
        <v>#N/A</v>
      </c>
      <c r="D65" s="15" t="e">
        <f>VLOOKUP(A65,沈下計算用バックデータ!$D$15:$F$470,2,FALSE)</f>
        <v>#N/A</v>
      </c>
      <c r="E65" s="15" t="e">
        <f>VLOOKUP(A65,沈下計算用バックデータ!$D$15:$F$470,3,FALSE)</f>
        <v>#N/A</v>
      </c>
      <c r="F65" s="14"/>
      <c r="G65" s="15"/>
      <c r="H65" s="15"/>
      <c r="I65" s="14"/>
      <c r="J65" s="14"/>
      <c r="K65" s="14"/>
      <c r="L65" s="14"/>
      <c r="M65" s="33"/>
      <c r="N65" s="33"/>
      <c r="O65" s="15" t="e">
        <f t="shared" si="17"/>
        <v>#N/A</v>
      </c>
      <c r="P65" s="15" t="e">
        <f t="shared" si="18"/>
        <v>#N/A</v>
      </c>
      <c r="Q65" s="15" t="e">
        <f t="shared" si="19"/>
        <v>#N/A</v>
      </c>
      <c r="R65" s="16" t="e">
        <f>IF(C65="","",IF(OR(AND(建物情報等!$K$16="はい",$D65&lt;=0.5),AND(建物情報等!$K$16="いいえ",$E65=0)),$N65*$Q65*0.25*100,0))</f>
        <v>#N/A</v>
      </c>
      <c r="S65" s="4"/>
      <c r="T65" s="4"/>
      <c r="U65" s="12" t="e">
        <f t="shared" si="5"/>
        <v>#N/A</v>
      </c>
      <c r="V65" s="12"/>
      <c r="W65" s="12">
        <f t="shared" si="7"/>
        <v>144</v>
      </c>
      <c r="X65" s="12">
        <f t="shared" si="8"/>
        <v>144</v>
      </c>
      <c r="Y65" s="12" t="e">
        <f t="shared" si="9"/>
        <v>#N/A</v>
      </c>
    </row>
    <row r="66" spans="1:26" x14ac:dyDescent="0.2">
      <c r="A66" s="315" t="e">
        <f t="shared" si="10"/>
        <v>#N/A</v>
      </c>
      <c r="B66" s="13">
        <v>9.25</v>
      </c>
      <c r="C66" s="15" t="e">
        <f>VLOOKUP(A66,沈下計算用バックデータ!$D$15:$G$470,4,FALSE)</f>
        <v>#N/A</v>
      </c>
      <c r="D66" s="15" t="e">
        <f>VLOOKUP(A66,沈下計算用バックデータ!$D$15:$F$470,2,FALSE)</f>
        <v>#N/A</v>
      </c>
      <c r="E66" s="15" t="e">
        <f>VLOOKUP(A66,沈下計算用バックデータ!$D$15:$F$470,3,FALSE)</f>
        <v>#N/A</v>
      </c>
      <c r="F66" s="14"/>
      <c r="G66" s="15"/>
      <c r="H66" s="15"/>
      <c r="I66" s="14"/>
      <c r="J66" s="14"/>
      <c r="K66" s="14"/>
      <c r="L66" s="14"/>
      <c r="M66" s="33"/>
      <c r="N66" s="33"/>
      <c r="O66" s="15" t="e">
        <f t="shared" si="17"/>
        <v>#N/A</v>
      </c>
      <c r="P66" s="15" t="e">
        <f t="shared" si="18"/>
        <v>#N/A</v>
      </c>
      <c r="Q66" s="15" t="e">
        <f t="shared" si="19"/>
        <v>#N/A</v>
      </c>
      <c r="R66" s="16" t="e">
        <f>IF(C66="","",IF(OR(AND(建物情報等!$K$16="はい",$D66&lt;=0.5),AND(建物情報等!$K$16="いいえ",$E66=0)),$N66*$Q66*0.25*100,0))</f>
        <v>#N/A</v>
      </c>
      <c r="S66" s="4"/>
      <c r="T66" s="4"/>
      <c r="U66" s="12" t="e">
        <f t="shared" si="5"/>
        <v>#N/A</v>
      </c>
      <c r="V66" s="12"/>
      <c r="W66" s="12">
        <f t="shared" si="7"/>
        <v>148</v>
      </c>
      <c r="X66" s="12">
        <f t="shared" si="8"/>
        <v>148</v>
      </c>
      <c r="Y66" s="12" t="e">
        <f t="shared" si="9"/>
        <v>#N/A</v>
      </c>
    </row>
    <row r="67" spans="1:26" x14ac:dyDescent="0.2">
      <c r="A67" s="315" t="e">
        <f t="shared" si="10"/>
        <v>#N/A</v>
      </c>
      <c r="B67" s="13">
        <v>9.5</v>
      </c>
      <c r="C67" s="15" t="e">
        <f>VLOOKUP(A67,沈下計算用バックデータ!$D$15:$G$470,4,FALSE)</f>
        <v>#N/A</v>
      </c>
      <c r="D67" s="15" t="e">
        <f>VLOOKUP(A67,沈下計算用バックデータ!$D$15:$F$470,2,FALSE)</f>
        <v>#N/A</v>
      </c>
      <c r="E67" s="15" t="e">
        <f>VLOOKUP(A67,沈下計算用バックデータ!$D$15:$F$470,3,FALSE)</f>
        <v>#N/A</v>
      </c>
      <c r="F67" s="14"/>
      <c r="G67" s="15"/>
      <c r="H67" s="15"/>
      <c r="I67" s="14"/>
      <c r="J67" s="14"/>
      <c r="K67" s="14"/>
      <c r="L67" s="14"/>
      <c r="M67" s="33"/>
      <c r="N67" s="33"/>
      <c r="O67" s="15" t="e">
        <f t="shared" si="17"/>
        <v>#N/A</v>
      </c>
      <c r="P67" s="15" t="e">
        <f t="shared" si="18"/>
        <v>#N/A</v>
      </c>
      <c r="Q67" s="15" t="e">
        <f t="shared" si="19"/>
        <v>#N/A</v>
      </c>
      <c r="R67" s="16" t="e">
        <f>IF(C67="","",IF(OR(AND(建物情報等!$K$16="はい",$D67&lt;=0.5),AND(建物情報等!$K$16="いいえ",$E67=0)),$N67*$Q67*0.25*100,0))</f>
        <v>#N/A</v>
      </c>
      <c r="S67" s="4"/>
      <c r="T67" s="4"/>
      <c r="U67" s="12" t="e">
        <f t="shared" si="5"/>
        <v>#N/A</v>
      </c>
      <c r="V67" s="12"/>
      <c r="W67" s="12">
        <f t="shared" si="7"/>
        <v>152</v>
      </c>
      <c r="X67" s="12">
        <f t="shared" si="8"/>
        <v>152</v>
      </c>
      <c r="Y67" s="12" t="e">
        <f t="shared" si="9"/>
        <v>#N/A</v>
      </c>
    </row>
    <row r="68" spans="1:26" hidden="1" x14ac:dyDescent="0.2">
      <c r="A68">
        <f t="shared" ref="A68:A69" si="20">CONCATENATE($C$24,$B68)*1</f>
        <v>9.75</v>
      </c>
      <c r="B68" s="13">
        <v>9.75</v>
      </c>
      <c r="C68" s="15" t="e">
        <f>VLOOKUP(A68,沈下計算用バックデータ!$D$15:$G$470,4,FALSE)</f>
        <v>#N/A</v>
      </c>
      <c r="D68" s="15" t="e">
        <f>VLOOKUP(A68,沈下計算用バックデータ!$D$15:$F$470,2,FALSE)</f>
        <v>#N/A</v>
      </c>
      <c r="E68" s="15" t="e">
        <f>VLOOKUP(A68,沈下計算用バックデータ!$D$15:$F$470,3,FALSE)</f>
        <v>#N/A</v>
      </c>
      <c r="F68" s="14"/>
      <c r="G68" s="15"/>
      <c r="H68" s="15"/>
      <c r="I68" s="14"/>
      <c r="J68" s="14"/>
      <c r="K68" s="14"/>
      <c r="L68" s="14"/>
      <c r="M68" s="33"/>
      <c r="N68" s="33"/>
      <c r="O68" s="15" t="e">
        <f t="shared" si="17"/>
        <v>#N/A</v>
      </c>
      <c r="P68" s="15" t="e">
        <f t="shared" si="18"/>
        <v>#N/A</v>
      </c>
      <c r="Q68" s="15" t="e">
        <f t="shared" si="19"/>
        <v>#N/A</v>
      </c>
      <c r="R68" s="16"/>
      <c r="S68" s="4"/>
      <c r="T68" s="4"/>
      <c r="U68" s="12" t="e">
        <f t="shared" si="5"/>
        <v>#N/A</v>
      </c>
      <c r="V68" s="12"/>
      <c r="W68" s="12">
        <f t="shared" si="7"/>
        <v>156</v>
      </c>
      <c r="X68" s="12">
        <f t="shared" si="8"/>
        <v>156</v>
      </c>
      <c r="Y68" s="12" t="e">
        <f t="shared" si="9"/>
        <v>#N/A</v>
      </c>
    </row>
    <row r="69" spans="1:26" hidden="1" x14ac:dyDescent="0.2">
      <c r="A69">
        <f t="shared" si="20"/>
        <v>10</v>
      </c>
      <c r="B69" s="13">
        <v>10</v>
      </c>
      <c r="C69" s="15" t="e">
        <f>VLOOKUP(A69,沈下計算用バックデータ!$D$15:$G$470,4,FALSE)</f>
        <v>#N/A</v>
      </c>
      <c r="D69" s="15" t="e">
        <f>VLOOKUP(A69,沈下計算用バックデータ!$D$15:$F$470,2,FALSE)</f>
        <v>#N/A</v>
      </c>
      <c r="E69" s="15" t="e">
        <f>VLOOKUP(A69,沈下計算用バックデータ!$D$15:$F$470,3,FALSE)</f>
        <v>#N/A</v>
      </c>
      <c r="F69" s="14"/>
      <c r="G69" s="15"/>
      <c r="H69" s="15"/>
      <c r="I69" s="14"/>
      <c r="J69" s="14"/>
      <c r="K69" s="14"/>
      <c r="L69" s="14"/>
      <c r="M69" s="33"/>
      <c r="N69" s="33"/>
      <c r="O69" s="15" t="e">
        <f t="shared" si="17"/>
        <v>#N/A</v>
      </c>
      <c r="P69" s="15" t="e">
        <f t="shared" si="18"/>
        <v>#N/A</v>
      </c>
      <c r="Q69" s="15" t="e">
        <f t="shared" si="19"/>
        <v>#N/A</v>
      </c>
      <c r="R69" s="16"/>
      <c r="S69" s="4"/>
      <c r="T69" s="4"/>
      <c r="U69" s="12" t="e">
        <f t="shared" si="5"/>
        <v>#N/A</v>
      </c>
      <c r="V69" s="12"/>
      <c r="W69" s="12">
        <f t="shared" si="7"/>
        <v>160</v>
      </c>
      <c r="X69" s="12">
        <f t="shared" si="8"/>
        <v>160</v>
      </c>
      <c r="Y69" s="12" t="e">
        <f t="shared" si="9"/>
        <v>#N/A</v>
      </c>
    </row>
    <row r="70" spans="1:26" x14ac:dyDescent="0.2">
      <c r="K70" s="32"/>
      <c r="R70" s="7" t="s">
        <v>41</v>
      </c>
      <c r="S70" s="17" t="e">
        <f>MAX(S30:S69)</f>
        <v>#N/A</v>
      </c>
      <c r="T70" s="17"/>
    </row>
    <row r="71" spans="1:26" x14ac:dyDescent="0.2">
      <c r="R71" s="7"/>
      <c r="S71" s="50"/>
      <c r="T71" s="50"/>
    </row>
    <row r="72" spans="1:26" x14ac:dyDescent="0.2">
      <c r="R72" s="7"/>
      <c r="S72" s="50"/>
      <c r="T72" s="50"/>
    </row>
    <row r="73" spans="1:26" x14ac:dyDescent="0.2">
      <c r="R73" s="7"/>
      <c r="S73" s="50"/>
      <c r="T73" s="50"/>
    </row>
    <row r="74" spans="1:26" x14ac:dyDescent="0.2">
      <c r="R74" s="7"/>
      <c r="S74" s="50"/>
      <c r="T74" s="50"/>
    </row>
    <row r="75" spans="1:26" x14ac:dyDescent="0.2">
      <c r="R75" s="7"/>
      <c r="S75" s="50"/>
      <c r="T75" s="50"/>
    </row>
    <row r="76" spans="1:26" x14ac:dyDescent="0.2">
      <c r="R76" s="7"/>
      <c r="S76" s="50"/>
      <c r="T76" s="50"/>
    </row>
    <row r="77" spans="1:26" x14ac:dyDescent="0.2">
      <c r="R77" s="7"/>
      <c r="S77" s="50"/>
      <c r="T77" s="50"/>
    </row>
    <row r="78" spans="1:26" x14ac:dyDescent="0.2">
      <c r="R78" s="7"/>
      <c r="S78" s="50"/>
      <c r="T78" s="50"/>
    </row>
    <row r="79" spans="1:26" x14ac:dyDescent="0.2">
      <c r="R79" s="7"/>
      <c r="S79" s="50"/>
      <c r="T79" s="50"/>
    </row>
    <row r="80" spans="1:26" ht="19.2" x14ac:dyDescent="0.2">
      <c r="B80" s="49"/>
      <c r="D80" s="48"/>
      <c r="E80" s="49"/>
      <c r="R80" s="22"/>
      <c r="U80" s="22"/>
      <c r="V80" s="22"/>
      <c r="W80" s="22"/>
      <c r="X80" s="22"/>
      <c r="Y80" s="22"/>
      <c r="Z80" s="22"/>
    </row>
    <row r="81" spans="2:20" ht="19.2" x14ac:dyDescent="0.2">
      <c r="B81" s="49"/>
      <c r="D81" s="48"/>
      <c r="T81" s="23"/>
    </row>
    <row r="83" spans="2:20" ht="13.5" customHeight="1" x14ac:dyDescent="0.2">
      <c r="B83" s="469" t="s">
        <v>44</v>
      </c>
      <c r="C83" s="470"/>
      <c r="D83" s="470"/>
      <c r="E83" s="470"/>
      <c r="F83" s="470"/>
      <c r="G83" s="470"/>
      <c r="H83" s="470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470"/>
      <c r="T83" s="471"/>
    </row>
    <row r="84" spans="2:20" x14ac:dyDescent="0.2">
      <c r="B84" s="472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73"/>
    </row>
    <row r="85" spans="2:20" x14ac:dyDescent="0.2">
      <c r="B85" s="24" t="s">
        <v>45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6"/>
    </row>
  </sheetData>
  <sheetProtection algorithmName="SHA-512" hashValue="M9ypYS0CiFRz0tHFaOTFoVecPy2aacfNerqGU8pljCx3doun3NuBWPuIQTivRsvT1XvWKLY6EJNCqjdQ2usa9g==" saltValue="5yRcZXuhGJlFQIvmGzzwjQ==" spinCount="100000" sheet="1" objects="1" scenarios="1"/>
  <mergeCells count="3">
    <mergeCell ref="C1:D1"/>
    <mergeCell ref="E1:H1"/>
    <mergeCell ref="B83:T84"/>
  </mergeCells>
  <phoneticPr fontId="3"/>
  <pageMargins left="0.77" right="0.16" top="0.75" bottom="1" header="0.51200000000000001" footer="0.51200000000000001"/>
  <pageSetup paperSize="9" scale="65" orientation="portrait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7</vt:i4>
      </vt:variant>
    </vt:vector>
  </HeadingPairs>
  <TitlesOfParts>
    <vt:vector size="22" baseType="lpstr">
      <vt:lpstr>入力について</vt:lpstr>
      <vt:lpstr>建物情報等</vt:lpstr>
      <vt:lpstr>データ入力</vt:lpstr>
      <vt:lpstr>簡易基礎長期許容応力度計算</vt:lpstr>
      <vt:lpstr>沈下検討書</vt:lpstr>
      <vt:lpstr>隅部分（1）</vt:lpstr>
      <vt:lpstr>隅部分 (2)</vt:lpstr>
      <vt:lpstr>隅部分 (3)</vt:lpstr>
      <vt:lpstr>隅部分 (4)</vt:lpstr>
      <vt:lpstr>中央部分 (5)</vt:lpstr>
      <vt:lpstr>沈下計算用バックデータ</vt:lpstr>
      <vt:lpstr>支持力係数</vt:lpstr>
      <vt:lpstr>Sheet2</vt:lpstr>
      <vt:lpstr>Sheet1</vt:lpstr>
      <vt:lpstr>Sheet3</vt:lpstr>
      <vt:lpstr>データ入力!Print_Area</vt:lpstr>
      <vt:lpstr>簡易基礎長期許容応力度計算!Print_Area</vt:lpstr>
      <vt:lpstr>支持力係数!Print_Area</vt:lpstr>
      <vt:lpstr>沈下計算用バックデータ!Print_Area</vt:lpstr>
      <vt:lpstr>沈下検討書!Print_Area</vt:lpstr>
      <vt:lpstr>アルファベット変換</vt:lpstr>
      <vt:lpstr>支持力係数リスト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・・・</dc:creator>
  <cp:keywords/>
  <dc:description/>
  <cp:lastModifiedBy>小西 芳宜</cp:lastModifiedBy>
  <cp:lastPrinted>2025-05-19T04:59:24Z</cp:lastPrinted>
  <dcterms:created xsi:type="dcterms:W3CDTF">2003-05-25T06:22:10Z</dcterms:created>
  <dcterms:modified xsi:type="dcterms:W3CDTF">2025-07-31T09:00:46Z</dcterms:modified>
  <cp:category/>
</cp:coreProperties>
</file>